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hidePivotFieldList="1" defaultThemeVersion="124226"/>
  <mc:AlternateContent xmlns:mc="http://schemas.openxmlformats.org/markup-compatibility/2006">
    <mc:Choice Requires="x15">
      <x15ac:absPath xmlns:x15ac="http://schemas.microsoft.com/office/spreadsheetml/2010/11/ac" url="C:\Users\Usuario\Documents\SECRETARIA DE SALUD\SECRETARIA DE SALUD 2025\CALIDAD 2025\2 MATRIZ MAPA DE RIESGOS 2025\2025\"/>
    </mc:Choice>
  </mc:AlternateContent>
  <xr:revisionPtr revIDLastSave="0" documentId="13_ncr:1_{94089344-0F35-447E-93D7-82717B141BD5}" xr6:coauthVersionLast="47" xr6:coauthVersionMax="47" xr10:uidLastSave="{00000000-0000-0000-0000-000000000000}"/>
  <bookViews>
    <workbookView xWindow="-120" yWindow="-120" windowWidth="21840" windowHeight="1329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r:id="rId8"/>
    <sheet name="Hoja1" sheetId="11" state="hidden" r:id="rId9"/>
  </sheets>
  <calcPr calcId="191029"/>
  <pivotCaches>
    <pivotCache cacheId="0" r:id="rId10"/>
  </pivotCaches>
</workbook>
</file>

<file path=xl/calcChain.xml><?xml version="1.0" encoding="utf-8"?>
<calcChain xmlns="http://schemas.openxmlformats.org/spreadsheetml/2006/main">
  <c r="Q21" i="1" l="1"/>
  <c r="Q22" i="1"/>
  <c r="T21" i="1"/>
  <c r="T22" i="1"/>
  <c r="H21" i="1"/>
  <c r="I21" i="1" s="1"/>
  <c r="B221" i="13" a="1"/>
  <c r="B221" i="13" s="1"/>
  <c r="F221" i="13"/>
  <c r="F211" i="13"/>
  <c r="F212" i="13"/>
  <c r="F213" i="13"/>
  <c r="F214" i="13"/>
  <c r="F215" i="13"/>
  <c r="F216" i="13"/>
  <c r="F217" i="13"/>
  <c r="F218" i="13"/>
  <c r="F219" i="13"/>
  <c r="F220" i="13"/>
  <c r="F210" i="13"/>
  <c r="K37" i="1"/>
  <c r="K54" i="1"/>
  <c r="K58" i="1"/>
  <c r="K36" i="1"/>
  <c r="K64" i="1"/>
  <c r="K47" i="1"/>
  <c r="K74" i="1"/>
  <c r="K43" i="1"/>
  <c r="K77" i="1"/>
  <c r="K42" i="1"/>
  <c r="K60" i="1"/>
  <c r="K68" i="1"/>
  <c r="K25" i="1"/>
  <c r="K31" i="1"/>
  <c r="K41" i="1"/>
  <c r="K71" i="1"/>
  <c r="K29" i="1"/>
  <c r="K72" i="1"/>
  <c r="K73" i="1"/>
  <c r="K61" i="1"/>
  <c r="K76" i="1"/>
  <c r="K65" i="1"/>
  <c r="K24" i="1"/>
  <c r="K56" i="1"/>
  <c r="K78" i="1"/>
  <c r="K48" i="1"/>
  <c r="K79" i="1"/>
  <c r="K35" i="1"/>
  <c r="K53" i="1"/>
  <c r="K23" i="1"/>
  <c r="K66" i="1"/>
  <c r="K67" i="1"/>
  <c r="K70" i="1"/>
  <c r="K49" i="1"/>
  <c r="K55" i="1"/>
  <c r="K80" i="1"/>
  <c r="K59" i="1"/>
  <c r="K62" i="1"/>
  <c r="K30" i="1"/>
  <c r="Q63" i="1"/>
  <c r="Q58" i="1"/>
  <c r="Q52"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80" i="1"/>
  <c r="Q80" i="1"/>
  <c r="T79" i="1"/>
  <c r="Q79" i="1"/>
  <c r="T78" i="1"/>
  <c r="Q78" i="1"/>
  <c r="T77" i="1"/>
  <c r="Q77" i="1"/>
  <c r="X77" i="1" s="1"/>
  <c r="T76" i="1"/>
  <c r="Q76" i="1"/>
  <c r="T75" i="1"/>
  <c r="Q75" i="1"/>
  <c r="X75" i="1" s="1"/>
  <c r="H75" i="1"/>
  <c r="I75" i="1" s="1"/>
  <c r="T74" i="1"/>
  <c r="Q74" i="1"/>
  <c r="X74" i="1" s="1"/>
  <c r="T73" i="1"/>
  <c r="Q73" i="1"/>
  <c r="T72" i="1"/>
  <c r="Q72" i="1"/>
  <c r="X73" i="1" s="1"/>
  <c r="T71" i="1"/>
  <c r="Q71" i="1"/>
  <c r="T70" i="1"/>
  <c r="Q70" i="1"/>
  <c r="T69" i="1"/>
  <c r="Q69" i="1"/>
  <c r="X69" i="1" s="1"/>
  <c r="Y69" i="1" s="1"/>
  <c r="H69" i="1"/>
  <c r="I69" i="1"/>
  <c r="T68" i="1"/>
  <c r="Q68" i="1"/>
  <c r="T67" i="1"/>
  <c r="Q67" i="1"/>
  <c r="X67" i="1" s="1"/>
  <c r="Z67" i="1" s="1"/>
  <c r="T66" i="1"/>
  <c r="Q66" i="1"/>
  <c r="T65" i="1"/>
  <c r="Q65" i="1"/>
  <c r="X66" i="1" s="1"/>
  <c r="Y66" i="1" s="1"/>
  <c r="T64" i="1"/>
  <c r="Q64" i="1"/>
  <c r="T63" i="1"/>
  <c r="H63" i="1"/>
  <c r="I63" i="1" s="1"/>
  <c r="T62" i="1"/>
  <c r="Q62" i="1"/>
  <c r="T61" i="1"/>
  <c r="Q61" i="1"/>
  <c r="T60" i="1"/>
  <c r="Q60" i="1"/>
  <c r="T59" i="1"/>
  <c r="Q59" i="1"/>
  <c r="X60" i="1" s="1"/>
  <c r="Y60" i="1" s="1"/>
  <c r="T58" i="1"/>
  <c r="T57" i="1"/>
  <c r="Q57" i="1"/>
  <c r="H57" i="1"/>
  <c r="I57" i="1" s="1"/>
  <c r="T56" i="1"/>
  <c r="Q56" i="1"/>
  <c r="T55" i="1"/>
  <c r="Q55" i="1"/>
  <c r="T54" i="1"/>
  <c r="Q54" i="1"/>
  <c r="T53" i="1"/>
  <c r="Q53" i="1"/>
  <c r="X54" i="1" s="1"/>
  <c r="Y54" i="1" s="1"/>
  <c r="T52" i="1"/>
  <c r="T51" i="1"/>
  <c r="Q51" i="1"/>
  <c r="H51" i="1"/>
  <c r="I51" i="1" s="1"/>
  <c r="T50" i="1"/>
  <c r="Q50" i="1"/>
  <c r="X50" i="1" s="1"/>
  <c r="Z50" i="1" s="1"/>
  <c r="T49" i="1"/>
  <c r="Q49" i="1"/>
  <c r="T48" i="1"/>
  <c r="Q48" i="1"/>
  <c r="X48" i="1" s="1"/>
  <c r="T47" i="1"/>
  <c r="Q47" i="1"/>
  <c r="T46" i="1"/>
  <c r="Q46" i="1"/>
  <c r="T45" i="1"/>
  <c r="Q45" i="1"/>
  <c r="H45" i="1"/>
  <c r="I45" i="1" s="1"/>
  <c r="T44" i="1"/>
  <c r="Q44" i="1"/>
  <c r="T43" i="1"/>
  <c r="Q43" i="1"/>
  <c r="T42" i="1"/>
  <c r="Q42" i="1"/>
  <c r="T41" i="1"/>
  <c r="Q41" i="1"/>
  <c r="T40" i="1"/>
  <c r="Q40" i="1"/>
  <c r="T39" i="1"/>
  <c r="Q39" i="1"/>
  <c r="H39" i="1"/>
  <c r="I39" i="1" s="1"/>
  <c r="X39" i="1" s="1"/>
  <c r="Y39" i="1" s="1"/>
  <c r="T38" i="1"/>
  <c r="Q38" i="1"/>
  <c r="T37" i="1"/>
  <c r="Q37" i="1"/>
  <c r="T36" i="1"/>
  <c r="Q36" i="1"/>
  <c r="T35" i="1"/>
  <c r="Q35" i="1"/>
  <c r="X36" i="1" s="1"/>
  <c r="Y36" i="1" s="1"/>
  <c r="T34" i="1"/>
  <c r="Q34" i="1"/>
  <c r="T33" i="1"/>
  <c r="Q33" i="1"/>
  <c r="H33" i="1"/>
  <c r="I33" i="1"/>
  <c r="H27" i="1"/>
  <c r="I27" i="1" s="1"/>
  <c r="Q26" i="1"/>
  <c r="Q25" i="1"/>
  <c r="Q24" i="1"/>
  <c r="T32" i="1"/>
  <c r="Q32" i="1"/>
  <c r="X32" i="1" s="1"/>
  <c r="Y32" i="1" s="1"/>
  <c r="T31" i="1"/>
  <c r="Q31" i="1"/>
  <c r="T30" i="1"/>
  <c r="Q30" i="1"/>
  <c r="X30" i="1" s="1"/>
  <c r="Y30" i="1" s="1"/>
  <c r="T29" i="1"/>
  <c r="Q29" i="1"/>
  <c r="T28" i="1"/>
  <c r="Q28" i="1"/>
  <c r="X29" i="1" s="1"/>
  <c r="Y29" i="1" s="1"/>
  <c r="T27" i="1"/>
  <c r="Q27" i="1"/>
  <c r="AB61" i="1"/>
  <c r="AA61" i="1" s="1"/>
  <c r="AB62" i="1"/>
  <c r="AA62" i="1" s="1"/>
  <c r="X61" i="1"/>
  <c r="Y61" i="1" s="1"/>
  <c r="X62" i="1"/>
  <c r="Z62" i="1" s="1"/>
  <c r="T23" i="1"/>
  <c r="T24" i="1"/>
  <c r="T25" i="1"/>
  <c r="T26" i="1"/>
  <c r="X78" i="1"/>
  <c r="Z78" i="1" s="1"/>
  <c r="X43" i="1"/>
  <c r="Y43" i="1" s="1"/>
  <c r="X42" i="1"/>
  <c r="Y42" i="1" s="1"/>
  <c r="X68" i="1"/>
  <c r="Y68" i="1" s="1"/>
  <c r="X55" i="1"/>
  <c r="Y55" i="1" s="1"/>
  <c r="X37" i="1"/>
  <c r="Z37" i="1" s="1"/>
  <c r="Y78" i="1"/>
  <c r="X44" i="1"/>
  <c r="Z44" i="1" s="1"/>
  <c r="Q23" i="1"/>
  <c r="AB24" i="1" s="1"/>
  <c r="AA24" i="1" s="1"/>
  <c r="X79" i="1"/>
  <c r="Y79" i="1" s="1"/>
  <c r="X80" i="1"/>
  <c r="X56" i="1"/>
  <c r="Y56" i="1" s="1"/>
  <c r="X38" i="1"/>
  <c r="Y38" i="1" s="1"/>
  <c r="Y80" i="1"/>
  <c r="Z80" i="1"/>
  <c r="X24" i="1"/>
  <c r="Z24" i="1" s="1"/>
  <c r="X25" i="1"/>
  <c r="X26" i="1"/>
  <c r="Y26" i="1" s="1"/>
  <c r="AB75" i="1"/>
  <c r="AA75" i="1"/>
  <c r="AB76" i="1"/>
  <c r="AA76" i="1" s="1"/>
  <c r="AB78" i="1"/>
  <c r="AA78" i="1" s="1"/>
  <c r="M45" i="19" s="1"/>
  <c r="AB54" i="1"/>
  <c r="AA54" i="1" s="1"/>
  <c r="AB60" i="1"/>
  <c r="AA60" i="1" s="1"/>
  <c r="AB79" i="1"/>
  <c r="AA79" i="1" s="1"/>
  <c r="AB30" i="1"/>
  <c r="AA30" i="1" s="1"/>
  <c r="AB42" i="1"/>
  <c r="AA42" i="1" s="1"/>
  <c r="AB66" i="1"/>
  <c r="AA66" i="1" s="1"/>
  <c r="AB56" i="1"/>
  <c r="AA56" i="1" s="1"/>
  <c r="AB55" i="1"/>
  <c r="AA55" i="1" s="1"/>
  <c r="AB48" i="1"/>
  <c r="AA48" i="1" s="1"/>
  <c r="AB25" i="1"/>
  <c r="AA25" i="1" s="1"/>
  <c r="AB26" i="1"/>
  <c r="AA26" i="1" s="1"/>
  <c r="AB67" i="1"/>
  <c r="AA67" i="1" s="1"/>
  <c r="AB80" i="1"/>
  <c r="AA80" i="1" s="1"/>
  <c r="AB37" i="1"/>
  <c r="AA37" i="1" s="1"/>
  <c r="AB38" i="1"/>
  <c r="AA38" i="1" s="1"/>
  <c r="AB31" i="1"/>
  <c r="AA31" i="1" s="1"/>
  <c r="AB73" i="1"/>
  <c r="AA73" i="1" s="1"/>
  <c r="AB43" i="1"/>
  <c r="AA43" i="1" s="1"/>
  <c r="AB44" i="1"/>
  <c r="AA44" i="1" s="1"/>
  <c r="AB49" i="1"/>
  <c r="AA49" i="1" s="1"/>
  <c r="AB50" i="1"/>
  <c r="AA50" i="1" s="1"/>
  <c r="AB68" i="1"/>
  <c r="AA68" i="1" s="1"/>
  <c r="AB74" i="1"/>
  <c r="AA74" i="1" s="1"/>
  <c r="AB32" i="1"/>
  <c r="AA32" i="1" s="1"/>
  <c r="K22" i="1"/>
  <c r="K40" i="1"/>
  <c r="K28" i="1"/>
  <c r="K26" i="1"/>
  <c r="K34" i="1"/>
  <c r="K44" i="1"/>
  <c r="K32" i="1"/>
  <c r="K46" i="1"/>
  <c r="K50" i="1"/>
  <c r="K38" i="1"/>
  <c r="K52" i="1"/>
  <c r="X64" i="1" l="1"/>
  <c r="Z64" i="1" s="1"/>
  <c r="X65" i="1" s="1"/>
  <c r="X40" i="1"/>
  <c r="Y40" i="1" s="1"/>
  <c r="X41" i="1"/>
  <c r="Y41" i="1" s="1"/>
  <c r="AB36" i="1"/>
  <c r="AA36" i="1" s="1"/>
  <c r="X27" i="1"/>
  <c r="Y27" i="1" s="1"/>
  <c r="X23" i="1"/>
  <c r="Z23" i="1" s="1"/>
  <c r="X53" i="1"/>
  <c r="Y53" i="1" s="1"/>
  <c r="X57" i="1"/>
  <c r="Y57" i="1" s="1"/>
  <c r="Y62" i="1"/>
  <c r="O22" i="19" s="1"/>
  <c r="X52" i="1"/>
  <c r="Z52" i="1" s="1"/>
  <c r="Z54" i="1"/>
  <c r="Y37" i="1"/>
  <c r="Z48" i="19" s="1"/>
  <c r="AE15" i="19"/>
  <c r="Y15" i="19"/>
  <c r="B223" i="13"/>
  <c r="B222" i="13"/>
  <c r="Y75" i="1"/>
  <c r="Z75" i="1"/>
  <c r="Y77" i="1"/>
  <c r="Z77" i="1"/>
  <c r="Y48" i="1"/>
  <c r="AC48" i="1" s="1"/>
  <c r="Z48" i="1"/>
  <c r="Z55" i="19"/>
  <c r="Z25" i="19"/>
  <c r="AC79" i="1"/>
  <c r="N25" i="19"/>
  <c r="AL35" i="19"/>
  <c r="AF15" i="19"/>
  <c r="T45" i="19"/>
  <c r="T55" i="19"/>
  <c r="N55" i="19"/>
  <c r="AL55" i="19"/>
  <c r="AL25" i="19"/>
  <c r="AL45" i="19"/>
  <c r="Z15" i="19"/>
  <c r="Y73" i="1"/>
  <c r="Z34" i="19" s="1"/>
  <c r="Z73" i="1"/>
  <c r="Y74" i="1"/>
  <c r="O34" i="19" s="1"/>
  <c r="Z74" i="1"/>
  <c r="AC78" i="1"/>
  <c r="AB77" i="1"/>
  <c r="AA77" i="1" s="1"/>
  <c r="AJ35" i="19" s="1"/>
  <c r="Z79" i="1"/>
  <c r="X49" i="1"/>
  <c r="Z49" i="1" s="1"/>
  <c r="X70" i="1"/>
  <c r="X76" i="1"/>
  <c r="X35" i="1"/>
  <c r="X51" i="1"/>
  <c r="Y51" i="1" s="1"/>
  <c r="Z45" i="19"/>
  <c r="X31" i="1"/>
  <c r="Y31" i="1" s="1"/>
  <c r="N37" i="19" s="1"/>
  <c r="Z66" i="1"/>
  <c r="Z69" i="1"/>
  <c r="X21" i="1"/>
  <c r="Z21" i="1" s="1"/>
  <c r="X22" i="1" s="1"/>
  <c r="Y22" i="1" s="1"/>
  <c r="X33" i="1"/>
  <c r="Y67" i="1"/>
  <c r="Z53" i="19" s="1"/>
  <c r="Y64" i="1"/>
  <c r="X63" i="1"/>
  <c r="Y63" i="1" s="1"/>
  <c r="Z68" i="1"/>
  <c r="AM53" i="19"/>
  <c r="Z61" i="1"/>
  <c r="AG53" i="19"/>
  <c r="U33" i="19"/>
  <c r="Y33" i="19"/>
  <c r="AE13" i="19"/>
  <c r="S43" i="19"/>
  <c r="AK23" i="19"/>
  <c r="Y53" i="19"/>
  <c r="AK53" i="19"/>
  <c r="S23" i="19"/>
  <c r="M43" i="19"/>
  <c r="AE33" i="19"/>
  <c r="S53" i="19"/>
  <c r="M13" i="19"/>
  <c r="AK33" i="19"/>
  <c r="AE43" i="19"/>
  <c r="M53" i="19"/>
  <c r="AK13" i="19"/>
  <c r="U53" i="19"/>
  <c r="O23" i="19"/>
  <c r="AM33" i="19"/>
  <c r="U13" i="19"/>
  <c r="AA23" i="19"/>
  <c r="M33" i="19"/>
  <c r="S13" i="19"/>
  <c r="AK43" i="19"/>
  <c r="Y43" i="19"/>
  <c r="Y13" i="19"/>
  <c r="AG52" i="19"/>
  <c r="Y42" i="19"/>
  <c r="Z60" i="1"/>
  <c r="S42" i="19"/>
  <c r="AK42" i="19"/>
  <c r="U22" i="19"/>
  <c r="AF41" i="19"/>
  <c r="Z56" i="1"/>
  <c r="Z55" i="1"/>
  <c r="N21" i="19"/>
  <c r="AM21" i="19"/>
  <c r="Y49" i="1"/>
  <c r="N50" i="19" s="1"/>
  <c r="X45" i="1"/>
  <c r="AM11" i="19"/>
  <c r="Y50" i="1"/>
  <c r="AA20" i="19" s="1"/>
  <c r="AE11" i="19"/>
  <c r="AE51" i="19"/>
  <c r="AK41" i="19"/>
  <c r="AK31" i="19"/>
  <c r="S41" i="19"/>
  <c r="U31" i="19"/>
  <c r="AM41" i="19"/>
  <c r="S51" i="19"/>
  <c r="Y31" i="19"/>
  <c r="AE31" i="19"/>
  <c r="AE41" i="19"/>
  <c r="M51" i="19"/>
  <c r="M41" i="19"/>
  <c r="S21" i="19"/>
  <c r="AC54" i="1"/>
  <c r="Y51" i="19"/>
  <c r="Y21" i="19"/>
  <c r="S11" i="19"/>
  <c r="AK51" i="19"/>
  <c r="Y11" i="19"/>
  <c r="M31" i="19"/>
  <c r="AA15" i="19"/>
  <c r="AG35" i="19"/>
  <c r="U25" i="19"/>
  <c r="AC80" i="1"/>
  <c r="O45" i="19"/>
  <c r="AM45" i="19"/>
  <c r="U55" i="19"/>
  <c r="O55" i="19"/>
  <c r="O25" i="19"/>
  <c r="AA55" i="19"/>
  <c r="AA25" i="19"/>
  <c r="AA45" i="19"/>
  <c r="AG55" i="19"/>
  <c r="AM15" i="19"/>
  <c r="O15" i="19"/>
  <c r="AH15" i="19"/>
  <c r="AH55" i="19"/>
  <c r="V55" i="19"/>
  <c r="J55" i="19"/>
  <c r="P15" i="19"/>
  <c r="V25" i="19"/>
  <c r="AB55" i="19"/>
  <c r="J25" i="19"/>
  <c r="J15" i="19"/>
  <c r="AB25" i="19"/>
  <c r="O11" i="19"/>
  <c r="AA31" i="19"/>
  <c r="AM51" i="19"/>
  <c r="AA21" i="19"/>
  <c r="AB45" i="19"/>
  <c r="AH45" i="19"/>
  <c r="O33" i="19"/>
  <c r="AG23" i="19"/>
  <c r="AG13" i="19"/>
  <c r="O53" i="19"/>
  <c r="AC66" i="1"/>
  <c r="S33" i="19"/>
  <c r="Y23" i="19"/>
  <c r="AE53" i="19"/>
  <c r="M23" i="19"/>
  <c r="AE23" i="19"/>
  <c r="AF55" i="19"/>
  <c r="AF45" i="19"/>
  <c r="T15" i="19"/>
  <c r="N35" i="19"/>
  <c r="T35" i="19"/>
  <c r="Z35" i="19"/>
  <c r="U41" i="19"/>
  <c r="AA41" i="19"/>
  <c r="Y41" i="19"/>
  <c r="S31" i="19"/>
  <c r="AK21" i="19"/>
  <c r="AE21" i="19"/>
  <c r="M21" i="19"/>
  <c r="AK11" i="19"/>
  <c r="M11" i="19"/>
  <c r="S12" i="19"/>
  <c r="AK32" i="19"/>
  <c r="P55" i="19"/>
  <c r="V35" i="19"/>
  <c r="AH25" i="19"/>
  <c r="AC75" i="1"/>
  <c r="AM43" i="19"/>
  <c r="AA13" i="19"/>
  <c r="U23" i="19"/>
  <c r="AF35" i="19"/>
  <c r="N15" i="19"/>
  <c r="T25" i="19"/>
  <c r="AF25" i="19"/>
  <c r="AL15" i="19"/>
  <c r="N45" i="19"/>
  <c r="AA11" i="19"/>
  <c r="AG31" i="19"/>
  <c r="O51" i="19"/>
  <c r="AJ55" i="19"/>
  <c r="X55" i="19"/>
  <c r="L45" i="19"/>
  <c r="AD35" i="19"/>
  <c r="AC77" i="1"/>
  <c r="R25" i="19"/>
  <c r="AD45" i="19"/>
  <c r="X25" i="19"/>
  <c r="R45" i="19"/>
  <c r="AB35" i="19"/>
  <c r="V45" i="19"/>
  <c r="T51" i="19"/>
  <c r="AL31" i="19"/>
  <c r="N31" i="19"/>
  <c r="AL41" i="19"/>
  <c r="N11" i="19"/>
  <c r="AC55" i="1"/>
  <c r="N51" i="19"/>
  <c r="T31" i="19"/>
  <c r="AL11" i="19"/>
  <c r="T21" i="19"/>
  <c r="AF51" i="19"/>
  <c r="AL21" i="19"/>
  <c r="Z11" i="19"/>
  <c r="Z41" i="19"/>
  <c r="Z31" i="19"/>
  <c r="T11" i="19"/>
  <c r="Z21" i="19"/>
  <c r="N41" i="19"/>
  <c r="T41" i="19"/>
  <c r="AL32" i="19"/>
  <c r="AL42" i="19"/>
  <c r="T42" i="19"/>
  <c r="AL22" i="19"/>
  <c r="AF52" i="19"/>
  <c r="Z12" i="19"/>
  <c r="T52" i="19"/>
  <c r="N52" i="19"/>
  <c r="T32" i="19"/>
  <c r="N12" i="19"/>
  <c r="T12" i="19"/>
  <c r="N42" i="19"/>
  <c r="AF22" i="19"/>
  <c r="AF32" i="19"/>
  <c r="AL12" i="19"/>
  <c r="AF12" i="19"/>
  <c r="Z52" i="19"/>
  <c r="T22" i="19"/>
  <c r="Z22" i="19"/>
  <c r="N22" i="19"/>
  <c r="Z32" i="19"/>
  <c r="AC61" i="1"/>
  <c r="AL52" i="19"/>
  <c r="AF42" i="19"/>
  <c r="N32" i="19"/>
  <c r="AA53" i="19"/>
  <c r="O13" i="19"/>
  <c r="AM13" i="19"/>
  <c r="AG33" i="19"/>
  <c r="AC68" i="1"/>
  <c r="O43" i="19"/>
  <c r="U43" i="19"/>
  <c r="AA43" i="19"/>
  <c r="AG43" i="19"/>
  <c r="AM23" i="19"/>
  <c r="AA33" i="19"/>
  <c r="Z51" i="19"/>
  <c r="AF21" i="19"/>
  <c r="M42" i="19"/>
  <c r="AL51" i="19"/>
  <c r="AF31" i="19"/>
  <c r="AE32" i="19"/>
  <c r="M32" i="19"/>
  <c r="AK12" i="19"/>
  <c r="S32" i="19"/>
  <c r="AE22" i="19"/>
  <c r="Y12" i="19"/>
  <c r="AC60" i="1"/>
  <c r="S52" i="19"/>
  <c r="S22" i="19"/>
  <c r="AK52" i="19"/>
  <c r="AE42" i="19"/>
  <c r="AE52" i="19"/>
  <c r="M12" i="19"/>
  <c r="M52" i="19"/>
  <c r="Y52" i="19"/>
  <c r="AE12" i="19"/>
  <c r="M22" i="19"/>
  <c r="Y32" i="19"/>
  <c r="AK22" i="19"/>
  <c r="M55" i="19"/>
  <c r="Y35" i="19"/>
  <c r="S35" i="19"/>
  <c r="AK45" i="19"/>
  <c r="S25" i="19"/>
  <c r="Y45" i="19"/>
  <c r="S15" i="19"/>
  <c r="AK15" i="19"/>
  <c r="M25" i="19"/>
  <c r="M15" i="19"/>
  <c r="AE55" i="19"/>
  <c r="AK35" i="19"/>
  <c r="AE35" i="19"/>
  <c r="AK55" i="19"/>
  <c r="AE25" i="19"/>
  <c r="S55" i="19"/>
  <c r="AE45" i="19"/>
  <c r="M35" i="19"/>
  <c r="Y25" i="19"/>
  <c r="AK25" i="19"/>
  <c r="AF11" i="19"/>
  <c r="Y55" i="19"/>
  <c r="S45" i="19"/>
  <c r="Y22" i="19"/>
  <c r="Z42" i="19"/>
  <c r="AG22" i="19"/>
  <c r="U32" i="19"/>
  <c r="U15" i="19"/>
  <c r="O35" i="19"/>
  <c r="U35" i="19"/>
  <c r="AA35" i="19"/>
  <c r="AM35" i="19"/>
  <c r="AM55" i="19"/>
  <c r="O31" i="19"/>
  <c r="U51" i="19"/>
  <c r="AG11" i="19"/>
  <c r="U11" i="19"/>
  <c r="AG41" i="19"/>
  <c r="AG51" i="19"/>
  <c r="O21" i="19"/>
  <c r="AG15" i="19"/>
  <c r="U45" i="19"/>
  <c r="AG45" i="19"/>
  <c r="AG25" i="19"/>
  <c r="AM25" i="19"/>
  <c r="AG21" i="19"/>
  <c r="AA51" i="19"/>
  <c r="AC56" i="1"/>
  <c r="O41" i="19"/>
  <c r="U21" i="19"/>
  <c r="AM31" i="19"/>
  <c r="P45" i="19"/>
  <c r="J45" i="19"/>
  <c r="V15" i="19"/>
  <c r="P25" i="19"/>
  <c r="J35" i="19"/>
  <c r="P35" i="19"/>
  <c r="AG12" i="19"/>
  <c r="AM52" i="19"/>
  <c r="O42" i="19"/>
  <c r="AM32" i="19"/>
  <c r="O52" i="19"/>
  <c r="U42" i="19"/>
  <c r="AA42" i="19"/>
  <c r="AG42" i="19"/>
  <c r="U52" i="19"/>
  <c r="AM12" i="19"/>
  <c r="AM42" i="19"/>
  <c r="AM22" i="19"/>
  <c r="AA12" i="19"/>
  <c r="AA52" i="19"/>
  <c r="O32" i="19"/>
  <c r="Z42" i="1"/>
  <c r="Y10" i="19"/>
  <c r="Y44" i="1"/>
  <c r="O19" i="19" s="1"/>
  <c r="Z43" i="1"/>
  <c r="Z39" i="1"/>
  <c r="M49" i="19"/>
  <c r="S39" i="19"/>
  <c r="Y39" i="19"/>
  <c r="M39" i="19"/>
  <c r="M9" i="19"/>
  <c r="S9" i="19"/>
  <c r="AC42" i="1"/>
  <c r="S49" i="19"/>
  <c r="AK39" i="19"/>
  <c r="S29" i="19"/>
  <c r="AK19" i="19"/>
  <c r="AE49" i="19"/>
  <c r="S19" i="19"/>
  <c r="AE39" i="19"/>
  <c r="Z38" i="1"/>
  <c r="Z35" i="1"/>
  <c r="Y35" i="1"/>
  <c r="Z36" i="1"/>
  <c r="Z33" i="1"/>
  <c r="Y33" i="1"/>
  <c r="Z19" i="19"/>
  <c r="AL29" i="19"/>
  <c r="T19" i="19"/>
  <c r="N39" i="19"/>
  <c r="AL9" i="19"/>
  <c r="N19" i="19"/>
  <c r="Z29" i="19"/>
  <c r="Y49" i="19"/>
  <c r="Y19" i="19"/>
  <c r="AE9" i="19"/>
  <c r="AK29" i="19"/>
  <c r="M29" i="19"/>
  <c r="AE19" i="19"/>
  <c r="X34" i="1"/>
  <c r="Y29" i="19"/>
  <c r="AE29" i="19"/>
  <c r="AK9" i="19"/>
  <c r="M19" i="19"/>
  <c r="AK49" i="19"/>
  <c r="Y9" i="19"/>
  <c r="AF29" i="19"/>
  <c r="AC43" i="1"/>
  <c r="T39" i="19"/>
  <c r="Z49" i="19"/>
  <c r="AF9" i="19"/>
  <c r="N29" i="19"/>
  <c r="AL19" i="19"/>
  <c r="T29" i="19"/>
  <c r="T49" i="19"/>
  <c r="T9" i="19"/>
  <c r="Z9" i="19"/>
  <c r="AF49" i="19"/>
  <c r="AF19" i="19"/>
  <c r="AF39" i="19"/>
  <c r="AL49" i="19"/>
  <c r="N9" i="19"/>
  <c r="Z39" i="19"/>
  <c r="N49" i="19"/>
  <c r="AL39" i="19"/>
  <c r="AE8" i="19"/>
  <c r="AC36" i="1"/>
  <c r="M48" i="19"/>
  <c r="Z32" i="1"/>
  <c r="Z30" i="1"/>
  <c r="Y28" i="19"/>
  <c r="AK28" i="19"/>
  <c r="AK8" i="19"/>
  <c r="Y8" i="19"/>
  <c r="M38" i="19"/>
  <c r="Y38" i="19"/>
  <c r="M28" i="19"/>
  <c r="AE18" i="19"/>
  <c r="AE28" i="19"/>
  <c r="S38" i="19"/>
  <c r="S28" i="19"/>
  <c r="S48" i="19"/>
  <c r="Z18" i="19"/>
  <c r="Z38" i="19"/>
  <c r="T28" i="19"/>
  <c r="AF8" i="19"/>
  <c r="T48" i="19"/>
  <c r="AF48" i="19"/>
  <c r="AL28" i="19"/>
  <c r="AF18" i="19"/>
  <c r="N48" i="19"/>
  <c r="AL8" i="19"/>
  <c r="AF38" i="19"/>
  <c r="O8" i="19"/>
  <c r="AA18" i="19"/>
  <c r="AA28" i="19"/>
  <c r="AG38" i="19"/>
  <c r="AM48" i="19"/>
  <c r="AG8" i="19"/>
  <c r="O48" i="19"/>
  <c r="U48" i="19"/>
  <c r="U18" i="19"/>
  <c r="U8" i="19"/>
  <c r="O28" i="19"/>
  <c r="AA48" i="19"/>
  <c r="AG18" i="19"/>
  <c r="AG28" i="19"/>
  <c r="U38" i="19"/>
  <c r="U28" i="19"/>
  <c r="AC38" i="1"/>
  <c r="AM28" i="19"/>
  <c r="AM38" i="19"/>
  <c r="AG48" i="19"/>
  <c r="AA8" i="19"/>
  <c r="AM8" i="19"/>
  <c r="O38" i="19"/>
  <c r="O18" i="19"/>
  <c r="AA38" i="19"/>
  <c r="AM18" i="19"/>
  <c r="S18" i="19"/>
  <c r="Y18" i="19"/>
  <c r="M18" i="19"/>
  <c r="M8" i="19"/>
  <c r="AK18" i="19"/>
  <c r="AE38" i="19"/>
  <c r="S8" i="19"/>
  <c r="AE48" i="19"/>
  <c r="AK38" i="19"/>
  <c r="Y48" i="19"/>
  <c r="AK48" i="19"/>
  <c r="Z27" i="1"/>
  <c r="X28" i="1" s="1"/>
  <c r="Y28" i="1" s="1"/>
  <c r="Z29" i="1"/>
  <c r="AG47" i="19"/>
  <c r="U37" i="19"/>
  <c r="AA27" i="19"/>
  <c r="AA37" i="19"/>
  <c r="AM47" i="19"/>
  <c r="AM7" i="19"/>
  <c r="AG17" i="19"/>
  <c r="U27" i="19"/>
  <c r="AG7" i="19"/>
  <c r="AA47" i="19"/>
  <c r="Y23" i="1"/>
  <c r="U47" i="19"/>
  <c r="AM37" i="19"/>
  <c r="Y24" i="1"/>
  <c r="M16" i="19" s="1"/>
  <c r="O7" i="19"/>
  <c r="AA7" i="19"/>
  <c r="U7" i="19"/>
  <c r="U17" i="19"/>
  <c r="AC32" i="1"/>
  <c r="AM17" i="19"/>
  <c r="O17" i="19"/>
  <c r="AG37" i="19"/>
  <c r="U6" i="19"/>
  <c r="U16" i="19"/>
  <c r="O16" i="19"/>
  <c r="AM6" i="19"/>
  <c r="AG46" i="19"/>
  <c r="O36" i="19"/>
  <c r="AG36" i="19"/>
  <c r="AA6" i="19"/>
  <c r="AG6" i="19"/>
  <c r="AG16" i="19"/>
  <c r="AA26" i="19"/>
  <c r="O6" i="19"/>
  <c r="S27" i="19"/>
  <c r="S7" i="19"/>
  <c r="Y7" i="19"/>
  <c r="M47" i="19"/>
  <c r="AE7" i="19"/>
  <c r="M37" i="19"/>
  <c r="AK37" i="19"/>
  <c r="Y47" i="19"/>
  <c r="Y17" i="19"/>
  <c r="S37" i="19"/>
  <c r="M17" i="19"/>
  <c r="Y37" i="19"/>
  <c r="AC30" i="1"/>
  <c r="M27" i="19"/>
  <c r="S17" i="19"/>
  <c r="AK27" i="19"/>
  <c r="AK47" i="19"/>
  <c r="AE27" i="19"/>
  <c r="AE17" i="19"/>
  <c r="AE37" i="19"/>
  <c r="AE47" i="19"/>
  <c r="S47" i="19"/>
  <c r="AK7" i="19"/>
  <c r="AK17" i="19"/>
  <c r="Y27" i="19"/>
  <c r="M7" i="19"/>
  <c r="O47" i="19"/>
  <c r="AM27" i="19"/>
  <c r="AA17" i="19"/>
  <c r="AG27" i="19"/>
  <c r="O27" i="19"/>
  <c r="O37" i="19"/>
  <c r="AF17" i="19"/>
  <c r="Y25" i="1"/>
  <c r="Z25" i="1"/>
  <c r="AM46" i="19"/>
  <c r="AA36" i="19"/>
  <c r="AA16" i="19"/>
  <c r="AA46" i="19"/>
  <c r="U26" i="19"/>
  <c r="U46" i="19"/>
  <c r="O26" i="19"/>
  <c r="U36" i="19"/>
  <c r="AM16" i="19"/>
  <c r="AC26" i="1"/>
  <c r="AM26" i="19"/>
  <c r="O46" i="19"/>
  <c r="AG26" i="19"/>
  <c r="AM36" i="19"/>
  <c r="Z26" i="1"/>
  <c r="Y65" i="1" l="1"/>
  <c r="Z65" i="1"/>
  <c r="Z23" i="19"/>
  <c r="AF13" i="19"/>
  <c r="N13" i="19"/>
  <c r="AL53" i="19"/>
  <c r="AL23" i="19"/>
  <c r="Z43" i="19"/>
  <c r="T43" i="19"/>
  <c r="N53" i="19"/>
  <c r="AC67" i="1"/>
  <c r="T33" i="19"/>
  <c r="Z13" i="19"/>
  <c r="T53" i="19"/>
  <c r="AF53" i="19"/>
  <c r="T23" i="19"/>
  <c r="N33" i="19"/>
  <c r="AL33" i="19"/>
  <c r="N23" i="19"/>
  <c r="AF33" i="19"/>
  <c r="N43" i="19"/>
  <c r="AF23" i="19"/>
  <c r="T13" i="19"/>
  <c r="AF43" i="19"/>
  <c r="AL43" i="19"/>
  <c r="Z33" i="19"/>
  <c r="AE30" i="19"/>
  <c r="M10" i="19"/>
  <c r="S30" i="19"/>
  <c r="Y50" i="19"/>
  <c r="AF30" i="19"/>
  <c r="Z20" i="19"/>
  <c r="Y20" i="19"/>
  <c r="Y40" i="19"/>
  <c r="AK50" i="19"/>
  <c r="M30" i="19"/>
  <c r="AE50" i="19"/>
  <c r="AK20" i="19"/>
  <c r="M40" i="19"/>
  <c r="AK40" i="19"/>
  <c r="AE10" i="19"/>
  <c r="AE40" i="19"/>
  <c r="AE20" i="19"/>
  <c r="AK30" i="19"/>
  <c r="M20" i="19"/>
  <c r="S20" i="19"/>
  <c r="N20" i="19"/>
  <c r="Z30" i="19"/>
  <c r="AL30" i="19"/>
  <c r="T30" i="19"/>
  <c r="U49" i="19"/>
  <c r="Z40" i="1"/>
  <c r="Z41" i="1"/>
  <c r="N18" i="19"/>
  <c r="N28" i="19"/>
  <c r="AC37" i="1"/>
  <c r="AF28" i="19"/>
  <c r="T38" i="19"/>
  <c r="Z8" i="19"/>
  <c r="N8" i="19"/>
  <c r="AL18" i="19"/>
  <c r="T8" i="19"/>
  <c r="T18" i="19"/>
  <c r="AL48" i="19"/>
  <c r="N38" i="19"/>
  <c r="AL38" i="19"/>
  <c r="Z28" i="19"/>
  <c r="Z7" i="19"/>
  <c r="AC31" i="1"/>
  <c r="T37" i="19"/>
  <c r="T17" i="19"/>
  <c r="Z17" i="19"/>
  <c r="T47" i="19"/>
  <c r="AF37" i="19"/>
  <c r="AF27" i="19"/>
  <c r="Z37" i="19"/>
  <c r="AF47" i="19"/>
  <c r="Z31" i="1"/>
  <c r="N17" i="19"/>
  <c r="Z53" i="1"/>
  <c r="Y52" i="1"/>
  <c r="AG32" i="19"/>
  <c r="O12" i="19"/>
  <c r="AA22" i="19"/>
  <c r="AC62" i="1"/>
  <c r="AA32" i="19"/>
  <c r="U12" i="19"/>
  <c r="Z57" i="1"/>
  <c r="X58" i="1" s="1"/>
  <c r="Z51" i="1"/>
  <c r="AL10" i="19"/>
  <c r="T50" i="19"/>
  <c r="Z50" i="19"/>
  <c r="N10" i="19"/>
  <c r="T10" i="19"/>
  <c r="N40" i="19"/>
  <c r="N30" i="19"/>
  <c r="AL50" i="19"/>
  <c r="T20" i="19"/>
  <c r="AF40" i="19"/>
  <c r="AL40" i="19"/>
  <c r="AL20" i="19"/>
  <c r="AF20" i="19"/>
  <c r="AC49" i="1"/>
  <c r="AM10" i="19"/>
  <c r="AK10" i="19"/>
  <c r="M50" i="19"/>
  <c r="Y30" i="19"/>
  <c r="S50" i="19"/>
  <c r="S10" i="19"/>
  <c r="Z10" i="19"/>
  <c r="Z40" i="19"/>
  <c r="AF10" i="19"/>
  <c r="T40" i="19"/>
  <c r="AF50" i="19"/>
  <c r="S40" i="19"/>
  <c r="Y21" i="1"/>
  <c r="K51" i="1"/>
  <c r="L51" i="1" s="1"/>
  <c r="T40" i="18" s="1"/>
  <c r="AF24" i="19"/>
  <c r="U44" i="19"/>
  <c r="AM34" i="19"/>
  <c r="U14" i="19"/>
  <c r="O54" i="19"/>
  <c r="AA54" i="19"/>
  <c r="U34" i="19"/>
  <c r="AG14" i="19"/>
  <c r="O44" i="19"/>
  <c r="AA34" i="19"/>
  <c r="AA44" i="19"/>
  <c r="K39" i="1"/>
  <c r="L39" i="1" s="1"/>
  <c r="J32" i="18" s="1"/>
  <c r="AG34" i="19"/>
  <c r="AC74" i="1"/>
  <c r="AG44" i="19"/>
  <c r="AD15" i="19"/>
  <c r="X35" i="19"/>
  <c r="N24" i="19"/>
  <c r="O14" i="19"/>
  <c r="AG54" i="19"/>
  <c r="U54" i="19"/>
  <c r="AA24" i="19"/>
  <c r="O24" i="19"/>
  <c r="AM54" i="19"/>
  <c r="AA14" i="19"/>
  <c r="AM24" i="19"/>
  <c r="AM14" i="19"/>
  <c r="AG24" i="19"/>
  <c r="AM44" i="19"/>
  <c r="U24" i="19"/>
  <c r="AL24" i="19"/>
  <c r="K75" i="1"/>
  <c r="L75" i="1" s="1"/>
  <c r="AB20" i="18" s="1"/>
  <c r="K57" i="1"/>
  <c r="L57" i="1" s="1"/>
  <c r="AB18" i="18" s="1"/>
  <c r="K63" i="1"/>
  <c r="L63" i="1" s="1"/>
  <c r="R34" i="18" s="1"/>
  <c r="K21" i="1"/>
  <c r="L21" i="1" s="1"/>
  <c r="J30" i="18" s="1"/>
  <c r="K27" i="1"/>
  <c r="L27" i="1" s="1"/>
  <c r="AJ38" i="18" s="1"/>
  <c r="K69" i="1"/>
  <c r="L69" i="1" s="1"/>
  <c r="Z18" i="18" s="1"/>
  <c r="K45" i="1"/>
  <c r="L45" i="1" s="1"/>
  <c r="R40" i="18" s="1"/>
  <c r="K33" i="1"/>
  <c r="L33" i="1" s="1"/>
  <c r="N38" i="18" s="1"/>
  <c r="O39" i="19"/>
  <c r="O9" i="19"/>
  <c r="AA29" i="19"/>
  <c r="AG9" i="19"/>
  <c r="AM19" i="19"/>
  <c r="Y36" i="19"/>
  <c r="AE26" i="19"/>
  <c r="Y6" i="19"/>
  <c r="Y26" i="19"/>
  <c r="AC24" i="1"/>
  <c r="S16" i="19"/>
  <c r="AE46" i="19"/>
  <c r="AE16" i="19"/>
  <c r="AE6" i="19"/>
  <c r="S36" i="19"/>
  <c r="AK26" i="19"/>
  <c r="S46" i="19"/>
  <c r="M6" i="19"/>
  <c r="AK36" i="19"/>
  <c r="T7" i="19"/>
  <c r="Z27" i="19"/>
  <c r="AL7" i="19"/>
  <c r="AL17" i="19"/>
  <c r="Z22" i="1"/>
  <c r="N7" i="19"/>
  <c r="Z47" i="19"/>
  <c r="T44" i="19"/>
  <c r="AL44" i="19"/>
  <c r="R15" i="19"/>
  <c r="R55" i="19"/>
  <c r="AD25" i="19"/>
  <c r="L55" i="19"/>
  <c r="X15" i="19"/>
  <c r="L25" i="19"/>
  <c r="X45" i="19"/>
  <c r="L35" i="19"/>
  <c r="R35" i="19"/>
  <c r="AD55" i="19"/>
  <c r="AJ15" i="19"/>
  <c r="L15" i="19"/>
  <c r="AJ25" i="19"/>
  <c r="AJ45" i="19"/>
  <c r="Z70" i="1"/>
  <c r="X71" i="1" s="1"/>
  <c r="Y70" i="1"/>
  <c r="AF34" i="19"/>
  <c r="N34" i="19"/>
  <c r="Z54" i="19"/>
  <c r="AF54" i="19"/>
  <c r="Z14" i="19"/>
  <c r="AC73" i="1"/>
  <c r="AL14" i="19"/>
  <c r="T14" i="19"/>
  <c r="AL54" i="19"/>
  <c r="N44" i="19"/>
  <c r="T34" i="19"/>
  <c r="T54" i="19"/>
  <c r="T24" i="19"/>
  <c r="T27" i="19"/>
  <c r="N47" i="19"/>
  <c r="AF7" i="19"/>
  <c r="AL27" i="19"/>
  <c r="AL37" i="19"/>
  <c r="N27" i="19"/>
  <c r="AL34" i="19"/>
  <c r="N54" i="19"/>
  <c r="N14" i="19"/>
  <c r="AL47" i="19"/>
  <c r="Z24" i="19"/>
  <c r="AF14" i="19"/>
  <c r="Z44" i="19"/>
  <c r="AF44" i="19"/>
  <c r="Y76" i="1"/>
  <c r="Z76" i="1"/>
  <c r="AH35" i="19"/>
  <c r="AB15" i="19"/>
  <c r="O10" i="19"/>
  <c r="AM30" i="19"/>
  <c r="AG40" i="19"/>
  <c r="O40" i="19"/>
  <c r="O30" i="19"/>
  <c r="AL13" i="19"/>
  <c r="Z63" i="1"/>
  <c r="Y58" i="1"/>
  <c r="Z58" i="1"/>
  <c r="X59" i="1" s="1"/>
  <c r="AG10" i="19"/>
  <c r="AM20" i="19"/>
  <c r="U10" i="19"/>
  <c r="U30" i="19"/>
  <c r="AA50" i="19"/>
  <c r="AA40" i="19"/>
  <c r="AG20" i="19"/>
  <c r="AA10" i="19"/>
  <c r="AM40" i="19"/>
  <c r="O20" i="19"/>
  <c r="AG50" i="19"/>
  <c r="U20" i="19"/>
  <c r="AC50" i="1"/>
  <c r="AM50" i="19"/>
  <c r="U40" i="19"/>
  <c r="U50" i="19"/>
  <c r="O50" i="19"/>
  <c r="AG30" i="19"/>
  <c r="AA30" i="19"/>
  <c r="Y45" i="1"/>
  <c r="Z45" i="1"/>
  <c r="X46" i="1" s="1"/>
  <c r="AG19" i="19"/>
  <c r="AG49" i="19"/>
  <c r="AA9" i="19"/>
  <c r="O49" i="19"/>
  <c r="O29" i="19"/>
  <c r="U39" i="19"/>
  <c r="AG29" i="19"/>
  <c r="U29" i="19"/>
  <c r="U9" i="19"/>
  <c r="AM29" i="19"/>
  <c r="AA49" i="19"/>
  <c r="AC44" i="1"/>
  <c r="U19" i="19"/>
  <c r="AA19" i="19"/>
  <c r="AA39" i="19"/>
  <c r="AM49" i="19"/>
  <c r="AM39" i="19"/>
  <c r="AG39" i="19"/>
  <c r="AM9" i="19"/>
  <c r="Z34" i="1"/>
  <c r="Y34" i="1"/>
  <c r="Z28" i="1"/>
  <c r="AK6" i="19"/>
  <c r="M36" i="19"/>
  <c r="Y46" i="19"/>
  <c r="S6" i="19"/>
  <c r="AK16" i="19"/>
  <c r="Y16" i="19"/>
  <c r="S26" i="19"/>
  <c r="AE36" i="19"/>
  <c r="M26" i="19"/>
  <c r="M46" i="19"/>
  <c r="AK46" i="19"/>
  <c r="AF6" i="19"/>
  <c r="AL36" i="19"/>
  <c r="Z46" i="19"/>
  <c r="AF36" i="19"/>
  <c r="Z36" i="19"/>
  <c r="AF16" i="19"/>
  <c r="AL16" i="19"/>
  <c r="N46" i="19"/>
  <c r="AF26" i="19"/>
  <c r="AF46" i="19"/>
  <c r="N26" i="19"/>
  <c r="N36" i="19"/>
  <c r="N6" i="19"/>
  <c r="T16" i="19"/>
  <c r="Z26" i="19"/>
  <c r="T46" i="19"/>
  <c r="AL46" i="19"/>
  <c r="AL6" i="19"/>
  <c r="T6" i="19"/>
  <c r="T36" i="19"/>
  <c r="Z6" i="19"/>
  <c r="Z16" i="19"/>
  <c r="AC25" i="1"/>
  <c r="N16" i="19"/>
  <c r="T26" i="19"/>
  <c r="AL26" i="19"/>
  <c r="N39" i="1" l="1"/>
  <c r="T32" i="18"/>
  <c r="T24" i="18"/>
  <c r="AL32" i="18"/>
  <c r="AF8" i="18"/>
  <c r="AL8" i="18"/>
  <c r="AF16" i="18"/>
  <c r="Z24" i="18"/>
  <c r="N32" i="18"/>
  <c r="N51" i="1"/>
  <c r="AF24" i="18"/>
  <c r="M51" i="1"/>
  <c r="AB51" i="1" s="1"/>
  <c r="N40" i="18"/>
  <c r="T16" i="18"/>
  <c r="Z8" i="18"/>
  <c r="AL24" i="18"/>
  <c r="AF32" i="18"/>
  <c r="N24" i="18"/>
  <c r="T8" i="18"/>
  <c r="AF40" i="18"/>
  <c r="AL40" i="18"/>
  <c r="N8" i="18"/>
  <c r="Z16" i="18"/>
  <c r="N16" i="18"/>
  <c r="Z40" i="18"/>
  <c r="Z32" i="18"/>
  <c r="AL16" i="18"/>
  <c r="AB24" i="18"/>
  <c r="V8" i="18"/>
  <c r="Y71" i="1"/>
  <c r="Z71" i="1"/>
  <c r="X72" i="1" s="1"/>
  <c r="J16" i="18"/>
  <c r="AH32" i="18"/>
  <c r="J40" i="18"/>
  <c r="R10" i="18"/>
  <c r="P34" i="18"/>
  <c r="V34" i="18"/>
  <c r="P24" i="18"/>
  <c r="V32" i="18"/>
  <c r="AB16" i="18"/>
  <c r="P32" i="18"/>
  <c r="V24" i="18"/>
  <c r="M39" i="1"/>
  <c r="AB39" i="1" s="1"/>
  <c r="AH40" i="18"/>
  <c r="P16" i="18"/>
  <c r="V16" i="18"/>
  <c r="V40" i="18"/>
  <c r="P40" i="18"/>
  <c r="AB32" i="18"/>
  <c r="AB40" i="18"/>
  <c r="Z38" i="18"/>
  <c r="AB8" i="18"/>
  <c r="AH8" i="18"/>
  <c r="J8" i="18"/>
  <c r="J24" i="18"/>
  <c r="AH16" i="18"/>
  <c r="AH24" i="18"/>
  <c r="P8" i="18"/>
  <c r="AJ18" i="18"/>
  <c r="J28" i="18"/>
  <c r="V44" i="18"/>
  <c r="AH36" i="18"/>
  <c r="V36" i="18"/>
  <c r="AH18" i="18"/>
  <c r="AB44" i="18"/>
  <c r="P44" i="18"/>
  <c r="P20" i="18"/>
  <c r="V28" i="18"/>
  <c r="V26" i="18"/>
  <c r="J42" i="18"/>
  <c r="P26" i="18"/>
  <c r="N57" i="1"/>
  <c r="P42" i="18"/>
  <c r="J44" i="18"/>
  <c r="V20" i="18"/>
  <c r="AH10" i="18"/>
  <c r="P36" i="18"/>
  <c r="AH12" i="18"/>
  <c r="AB28" i="18"/>
  <c r="AB34" i="18"/>
  <c r="AH26" i="18"/>
  <c r="P10" i="18"/>
  <c r="J10" i="18"/>
  <c r="P12" i="18"/>
  <c r="J36" i="18"/>
  <c r="P28" i="18"/>
  <c r="M75" i="1"/>
  <c r="V12" i="18"/>
  <c r="J26" i="18"/>
  <c r="J18" i="18"/>
  <c r="J34" i="18"/>
  <c r="AB42" i="18"/>
  <c r="AH34" i="18"/>
  <c r="AH28" i="18"/>
  <c r="J12" i="18"/>
  <c r="AB36" i="18"/>
  <c r="AB12" i="18"/>
  <c r="J20" i="18"/>
  <c r="N75" i="1"/>
  <c r="AH44" i="18"/>
  <c r="AH20" i="18"/>
  <c r="V18" i="18"/>
  <c r="AH42" i="18"/>
  <c r="AB26" i="18"/>
  <c r="P18" i="18"/>
  <c r="V10" i="18"/>
  <c r="V42" i="18"/>
  <c r="R26" i="18"/>
  <c r="AD26" i="18"/>
  <c r="AD34" i="18"/>
  <c r="X42" i="18"/>
  <c r="M57" i="1"/>
  <c r="AB57" i="1" s="1"/>
  <c r="AD10" i="18"/>
  <c r="X18" i="18"/>
  <c r="L34" i="18"/>
  <c r="AB10" i="18"/>
  <c r="AD42" i="18"/>
  <c r="AJ10" i="18"/>
  <c r="X34" i="18"/>
  <c r="L42" i="18"/>
  <c r="R18" i="18"/>
  <c r="L10" i="18"/>
  <c r="M63" i="1"/>
  <c r="AB63" i="1" s="1"/>
  <c r="AB65" i="1" s="1"/>
  <c r="AA65" i="1" s="1"/>
  <c r="R42" i="18"/>
  <c r="AJ26" i="18"/>
  <c r="X26" i="18"/>
  <c r="L26" i="18"/>
  <c r="N63" i="1"/>
  <c r="AH30" i="18"/>
  <c r="P38" i="18"/>
  <c r="N6" i="18"/>
  <c r="AH6" i="18"/>
  <c r="V30" i="18"/>
  <c r="AB14" i="18"/>
  <c r="L18" i="18"/>
  <c r="AD18" i="18"/>
  <c r="AJ34" i="18"/>
  <c r="AJ42" i="18"/>
  <c r="X10" i="18"/>
  <c r="AL38" i="18"/>
  <c r="AF22" i="18"/>
  <c r="AL30" i="18"/>
  <c r="Z6" i="18"/>
  <c r="N27" i="1"/>
  <c r="AH14" i="18"/>
  <c r="AH38" i="18"/>
  <c r="P14" i="18"/>
  <c r="J38" i="18"/>
  <c r="T14" i="18"/>
  <c r="N30" i="18"/>
  <c r="AB6" i="18"/>
  <c r="P22" i="18"/>
  <c r="L38" i="18"/>
  <c r="AB22" i="18"/>
  <c r="J6" i="18"/>
  <c r="V14" i="18"/>
  <c r="L8" i="18"/>
  <c r="N21" i="1"/>
  <c r="AJ16" i="18"/>
  <c r="N14" i="18"/>
  <c r="N33" i="1"/>
  <c r="J14" i="18"/>
  <c r="N22" i="18"/>
  <c r="V22" i="18"/>
  <c r="P6" i="18"/>
  <c r="AH22" i="18"/>
  <c r="V38" i="18"/>
  <c r="AB38" i="18"/>
  <c r="J22" i="18"/>
  <c r="V6" i="18"/>
  <c r="P30" i="18"/>
  <c r="AB30" i="18"/>
  <c r="M21" i="1"/>
  <c r="AB21" i="1" s="1"/>
  <c r="AB23" i="1" s="1"/>
  <c r="AA23" i="1" s="1"/>
  <c r="X14" i="18"/>
  <c r="R30" i="18"/>
  <c r="X22" i="18"/>
  <c r="T18" i="18"/>
  <c r="N10" i="18"/>
  <c r="AF10" i="18"/>
  <c r="AF34" i="18"/>
  <c r="T26" i="18"/>
  <c r="Z26" i="18"/>
  <c r="AL42" i="18"/>
  <c r="AF18" i="18"/>
  <c r="Z34" i="18"/>
  <c r="N18" i="18"/>
  <c r="AL10" i="18"/>
  <c r="T42" i="18"/>
  <c r="N69" i="1"/>
  <c r="AL26" i="18"/>
  <c r="M69" i="1"/>
  <c r="AB69" i="1" s="1"/>
  <c r="AA69" i="1" s="1"/>
  <c r="AL18" i="18"/>
  <c r="Z10" i="18"/>
  <c r="T34" i="18"/>
  <c r="N34" i="18"/>
  <c r="AD38" i="18"/>
  <c r="M27" i="1"/>
  <c r="AB27" i="1" s="1"/>
  <c r="AB29" i="1" s="1"/>
  <c r="AA29" i="1" s="1"/>
  <c r="L22" i="18"/>
  <c r="N26" i="18"/>
  <c r="AF42" i="18"/>
  <c r="AL34" i="18"/>
  <c r="T10" i="18"/>
  <c r="AF26" i="18"/>
  <c r="N42" i="18"/>
  <c r="Z42" i="18"/>
  <c r="AL14" i="18"/>
  <c r="T30" i="18"/>
  <c r="AL6" i="18"/>
  <c r="AJ30" i="18"/>
  <c r="AF6" i="18"/>
  <c r="L14" i="18"/>
  <c r="R38" i="18"/>
  <c r="R16" i="18"/>
  <c r="T38" i="18"/>
  <c r="Z14" i="18"/>
  <c r="X30" i="18"/>
  <c r="L6" i="18"/>
  <c r="AJ40" i="18"/>
  <c r="Z22" i="18"/>
  <c r="X8" i="18"/>
  <c r="R6" i="18"/>
  <c r="X6" i="18"/>
  <c r="AD22" i="18"/>
  <c r="X40" i="18"/>
  <c r="M33" i="1"/>
  <c r="AB33" i="1" s="1"/>
  <c r="AB40" i="1" s="1"/>
  <c r="AA40" i="1" s="1"/>
  <c r="AJ24" i="18"/>
  <c r="AD30" i="18"/>
  <c r="AJ14" i="18"/>
  <c r="R14" i="18"/>
  <c r="R22" i="18"/>
  <c r="AD14" i="18"/>
  <c r="AJ22" i="18"/>
  <c r="L30" i="18"/>
  <c r="AJ6" i="18"/>
  <c r="X38" i="18"/>
  <c r="AD6" i="18"/>
  <c r="AD8" i="18"/>
  <c r="AD16" i="18"/>
  <c r="AD40" i="18"/>
  <c r="M45" i="1"/>
  <c r="AB45" i="1" s="1"/>
  <c r="AB47" i="1" s="1"/>
  <c r="AA47" i="1" s="1"/>
  <c r="R24" i="18"/>
  <c r="AD24" i="18"/>
  <c r="L24" i="18"/>
  <c r="T6" i="18"/>
  <c r="L40" i="18"/>
  <c r="AF38" i="18"/>
  <c r="AF30" i="18"/>
  <c r="AL22" i="18"/>
  <c r="AJ32" i="18"/>
  <c r="Z30" i="18"/>
  <c r="T22" i="18"/>
  <c r="AF14" i="18"/>
  <c r="L32" i="18"/>
  <c r="N45" i="1"/>
  <c r="R8" i="18"/>
  <c r="X32" i="18"/>
  <c r="AD32" i="18"/>
  <c r="L16" i="18"/>
  <c r="X24" i="18"/>
  <c r="X16" i="18"/>
  <c r="AJ8" i="18"/>
  <c r="R32" i="18"/>
  <c r="K45" i="19"/>
  <c r="Q15" i="19"/>
  <c r="AC76" i="1"/>
  <c r="AC45" i="19"/>
  <c r="W35" i="19"/>
  <c r="AC25" i="19"/>
  <c r="AI25" i="19"/>
  <c r="W25" i="19"/>
  <c r="Q45" i="19"/>
  <c r="W45" i="19"/>
  <c r="AC35" i="19"/>
  <c r="AC55" i="19"/>
  <c r="W55" i="19"/>
  <c r="AI55" i="19"/>
  <c r="K35" i="19"/>
  <c r="Q35" i="19"/>
  <c r="AI35" i="19"/>
  <c r="K15" i="19"/>
  <c r="K25" i="19"/>
  <c r="AI15" i="19"/>
  <c r="K55" i="19"/>
  <c r="AC15" i="19"/>
  <c r="Q55" i="19"/>
  <c r="W15" i="19"/>
  <c r="AI45" i="19"/>
  <c r="Q25" i="19"/>
  <c r="Z59" i="1"/>
  <c r="Y59" i="1"/>
  <c r="Y46" i="1"/>
  <c r="Z46" i="1"/>
  <c r="X47" i="1" s="1"/>
  <c r="AD23" i="19" l="1"/>
  <c r="AJ13" i="19"/>
  <c r="AJ43" i="19"/>
  <c r="L13" i="19"/>
  <c r="L43" i="19"/>
  <c r="AJ33" i="19"/>
  <c r="R13" i="19"/>
  <c r="X13" i="19"/>
  <c r="X53" i="19"/>
  <c r="L53" i="19"/>
  <c r="AC65" i="1"/>
  <c r="X23" i="19"/>
  <c r="AD43" i="19"/>
  <c r="AD33" i="19"/>
  <c r="X33" i="19"/>
  <c r="R33" i="19"/>
  <c r="R53" i="19"/>
  <c r="L33" i="19"/>
  <c r="R23" i="19"/>
  <c r="AD13" i="19"/>
  <c r="R43" i="19"/>
  <c r="AJ53" i="19"/>
  <c r="L23" i="19"/>
  <c r="AD53" i="19"/>
  <c r="X43" i="19"/>
  <c r="AJ23" i="19"/>
  <c r="AA57" i="1"/>
  <c r="P32" i="19" s="1"/>
  <c r="AB64" i="1"/>
  <c r="AA64" i="1" s="1"/>
  <c r="Y47" i="1"/>
  <c r="Z47" i="1"/>
  <c r="AD20" i="19"/>
  <c r="L20" i="19"/>
  <c r="X10" i="19"/>
  <c r="X50" i="19"/>
  <c r="R50" i="19"/>
  <c r="AJ30" i="19"/>
  <c r="R30" i="19"/>
  <c r="R10" i="19"/>
  <c r="AC47" i="1"/>
  <c r="AJ10" i="19"/>
  <c r="AD50" i="19"/>
  <c r="X40" i="19"/>
  <c r="L40" i="19"/>
  <c r="AJ20" i="19"/>
  <c r="X20" i="19"/>
  <c r="AD10" i="19"/>
  <c r="AJ50" i="19"/>
  <c r="R40" i="19"/>
  <c r="R20" i="19"/>
  <c r="AJ40" i="19"/>
  <c r="AD40" i="19"/>
  <c r="X30" i="19"/>
  <c r="AD30" i="19"/>
  <c r="L50" i="19"/>
  <c r="L30" i="19"/>
  <c r="L10" i="19"/>
  <c r="AA39" i="1"/>
  <c r="AH49" i="19" s="1"/>
  <c r="AB41" i="1"/>
  <c r="AA41" i="1" s="1"/>
  <c r="W19" i="19"/>
  <c r="AC39" i="19"/>
  <c r="Q19" i="19"/>
  <c r="K39" i="19"/>
  <c r="K9" i="19"/>
  <c r="K49" i="19"/>
  <c r="AC40" i="1"/>
  <c r="AC29" i="19"/>
  <c r="AI19" i="19"/>
  <c r="AC49" i="19"/>
  <c r="AI29" i="19"/>
  <c r="AI9" i="19"/>
  <c r="AI39" i="19"/>
  <c r="W49" i="19"/>
  <c r="W39" i="19"/>
  <c r="Q29" i="19"/>
  <c r="K19" i="19"/>
  <c r="AC19" i="19"/>
  <c r="Q39" i="19"/>
  <c r="Q49" i="19"/>
  <c r="AI49" i="19"/>
  <c r="W29" i="19"/>
  <c r="K29" i="19"/>
  <c r="Q9" i="19"/>
  <c r="AC9" i="19"/>
  <c r="W9" i="19"/>
  <c r="AA33" i="1"/>
  <c r="P18" i="19" s="1"/>
  <c r="AB35" i="1"/>
  <c r="AA35" i="1" s="1"/>
  <c r="AJ27" i="19"/>
  <c r="R47" i="19"/>
  <c r="AJ7" i="19"/>
  <c r="AJ47" i="19"/>
  <c r="AD27" i="19"/>
  <c r="X47" i="19"/>
  <c r="AD7" i="19"/>
  <c r="L27" i="19"/>
  <c r="R7" i="19"/>
  <c r="R17" i="19"/>
  <c r="R27" i="19"/>
  <c r="L37" i="19"/>
  <c r="X17" i="19"/>
  <c r="AJ37" i="19"/>
  <c r="AD47" i="19"/>
  <c r="X7" i="19"/>
  <c r="AC29" i="1"/>
  <c r="L17" i="19"/>
  <c r="R37" i="19"/>
  <c r="L7" i="19"/>
  <c r="L47" i="19"/>
  <c r="X37" i="19"/>
  <c r="AD17" i="19"/>
  <c r="X27" i="19"/>
  <c r="AD37" i="19"/>
  <c r="AJ17" i="19"/>
  <c r="R16" i="19"/>
  <c r="X36" i="19"/>
  <c r="L16" i="19"/>
  <c r="AJ26" i="19"/>
  <c r="AC23" i="1"/>
  <c r="X46" i="19"/>
  <c r="R36" i="19"/>
  <c r="AD36" i="19"/>
  <c r="L6" i="19"/>
  <c r="AJ16" i="19"/>
  <c r="AJ6" i="19"/>
  <c r="AD46" i="19"/>
  <c r="R6" i="19"/>
  <c r="X16" i="19"/>
  <c r="L26" i="19"/>
  <c r="AJ46" i="19"/>
  <c r="R46" i="19"/>
  <c r="AJ36" i="19"/>
  <c r="L36" i="19"/>
  <c r="AD6" i="19"/>
  <c r="AD26" i="19"/>
  <c r="R26" i="19"/>
  <c r="L46" i="19"/>
  <c r="X6" i="19"/>
  <c r="X26" i="19"/>
  <c r="AD16" i="19"/>
  <c r="AA51" i="1"/>
  <c r="V31" i="19" s="1"/>
  <c r="AB53" i="1"/>
  <c r="AA53" i="1" s="1"/>
  <c r="AA45" i="1"/>
  <c r="P50" i="19" s="1"/>
  <c r="AB52" i="1"/>
  <c r="AA52" i="1" s="1"/>
  <c r="AB58" i="1"/>
  <c r="AA58" i="1" s="1"/>
  <c r="AB46" i="1"/>
  <c r="AA46" i="1" s="1"/>
  <c r="K30" i="19" s="1"/>
  <c r="J29" i="19"/>
  <c r="Y72" i="1"/>
  <c r="Z72" i="1"/>
  <c r="AA63" i="1"/>
  <c r="V13" i="19" s="1"/>
  <c r="AB70" i="1"/>
  <c r="V54" i="19"/>
  <c r="P24" i="19"/>
  <c r="AB34" i="19"/>
  <c r="AB54" i="19"/>
  <c r="P34" i="19"/>
  <c r="AH44" i="19"/>
  <c r="P44" i="19"/>
  <c r="AB14" i="19"/>
  <c r="AH34" i="19"/>
  <c r="V34" i="19"/>
  <c r="AC69" i="1"/>
  <c r="V14" i="19"/>
  <c r="J44" i="19"/>
  <c r="AH24" i="19"/>
  <c r="AH14" i="19"/>
  <c r="V24" i="19"/>
  <c r="J14" i="19"/>
  <c r="P54" i="19"/>
  <c r="P14" i="19"/>
  <c r="AH54" i="19"/>
  <c r="J34" i="19"/>
  <c r="AB24" i="19"/>
  <c r="AB44" i="19"/>
  <c r="V44" i="19"/>
  <c r="J54" i="19"/>
  <c r="J24" i="19"/>
  <c r="AB22" i="1"/>
  <c r="AA22" i="1" s="1"/>
  <c r="AA21" i="1"/>
  <c r="AB28" i="1"/>
  <c r="AA28" i="1" s="1"/>
  <c r="AA27" i="1"/>
  <c r="AB34" i="1"/>
  <c r="AA34" i="1" s="1"/>
  <c r="AB59" i="1"/>
  <c r="AA59" i="1" s="1"/>
  <c r="X12" i="19" s="1"/>
  <c r="V23" i="19" l="1"/>
  <c r="AB42" i="19"/>
  <c r="V22" i="19"/>
  <c r="AH22" i="19"/>
  <c r="J42" i="19"/>
  <c r="V52" i="19"/>
  <c r="AH42" i="19"/>
  <c r="AB19" i="19"/>
  <c r="P39" i="19"/>
  <c r="P52" i="19"/>
  <c r="AH52" i="19"/>
  <c r="P12" i="19"/>
  <c r="AB52" i="19"/>
  <c r="J32" i="19"/>
  <c r="J12" i="19"/>
  <c r="P22" i="19"/>
  <c r="AH12" i="19"/>
  <c r="J52" i="19"/>
  <c r="AH32" i="19"/>
  <c r="AB12" i="19"/>
  <c r="AC57" i="1"/>
  <c r="J22" i="19"/>
  <c r="V12" i="19"/>
  <c r="AB32" i="19"/>
  <c r="P42" i="19"/>
  <c r="V42" i="19"/>
  <c r="V32" i="19"/>
  <c r="AB22" i="19"/>
  <c r="AC33" i="19"/>
  <c r="K53" i="19"/>
  <c r="AC43" i="19"/>
  <c r="Q53" i="19"/>
  <c r="AI43" i="19"/>
  <c r="Q13" i="19"/>
  <c r="K23" i="19"/>
  <c r="AC13" i="19"/>
  <c r="AC53" i="19"/>
  <c r="AI53" i="19"/>
  <c r="K33" i="19"/>
  <c r="AI33" i="19"/>
  <c r="AI23" i="19"/>
  <c r="K43" i="19"/>
  <c r="W13" i="19"/>
  <c r="W43" i="19"/>
  <c r="W33" i="19"/>
  <c r="K13" i="19"/>
  <c r="AC64" i="1"/>
  <c r="Q43" i="19"/>
  <c r="W23" i="19"/>
  <c r="AI13" i="19"/>
  <c r="AC23" i="19"/>
  <c r="Q33" i="19"/>
  <c r="W53" i="19"/>
  <c r="Q23" i="19"/>
  <c r="V28" i="19"/>
  <c r="J28" i="19"/>
  <c r="AH29" i="19"/>
  <c r="V18" i="19"/>
  <c r="V9" i="19"/>
  <c r="V49" i="19"/>
  <c r="P28" i="19"/>
  <c r="V29" i="19"/>
  <c r="P29" i="19"/>
  <c r="J50" i="19"/>
  <c r="AH18" i="19"/>
  <c r="J49" i="19"/>
  <c r="J39" i="19"/>
  <c r="J19" i="19"/>
  <c r="AH28" i="19"/>
  <c r="AB29" i="19"/>
  <c r="V39" i="19"/>
  <c r="AH8" i="19"/>
  <c r="P38" i="19"/>
  <c r="P48" i="19"/>
  <c r="P8" i="19"/>
  <c r="V38" i="19"/>
  <c r="V19" i="19"/>
  <c r="AH19" i="19"/>
  <c r="AB49" i="19"/>
  <c r="P49" i="19"/>
  <c r="AC39" i="1"/>
  <c r="AB38" i="19"/>
  <c r="AH48" i="19"/>
  <c r="J48" i="19"/>
  <c r="AB9" i="19"/>
  <c r="AB39" i="19"/>
  <c r="P9" i="19"/>
  <c r="AH9" i="19"/>
  <c r="AH39" i="19"/>
  <c r="X49" i="19"/>
  <c r="L29" i="19"/>
  <c r="AJ49" i="19"/>
  <c r="R19" i="19"/>
  <c r="AD9" i="19"/>
  <c r="L49" i="19"/>
  <c r="R39" i="19"/>
  <c r="AD19" i="19"/>
  <c r="AJ9" i="19"/>
  <c r="AJ39" i="19"/>
  <c r="X39" i="19"/>
  <c r="L9" i="19"/>
  <c r="R9" i="19"/>
  <c r="X9" i="19"/>
  <c r="R49" i="19"/>
  <c r="L19" i="19"/>
  <c r="AJ19" i="19"/>
  <c r="X19" i="19"/>
  <c r="X29" i="19"/>
  <c r="AD29" i="19"/>
  <c r="AD39" i="19"/>
  <c r="L39" i="19"/>
  <c r="AC41" i="1"/>
  <c r="AJ29" i="19"/>
  <c r="R29" i="19"/>
  <c r="AD49" i="19"/>
  <c r="P19" i="19"/>
  <c r="J9" i="19"/>
  <c r="J38" i="19"/>
  <c r="AB48" i="19"/>
  <c r="AB8" i="19"/>
  <c r="V8" i="19"/>
  <c r="AH38" i="19"/>
  <c r="AB18" i="19"/>
  <c r="AB28" i="19"/>
  <c r="V48" i="19"/>
  <c r="J18" i="19"/>
  <c r="J8" i="19"/>
  <c r="AC33" i="1"/>
  <c r="P11" i="19"/>
  <c r="AJ18" i="19"/>
  <c r="L18" i="19"/>
  <c r="AD28" i="19"/>
  <c r="R28" i="19"/>
  <c r="L48" i="19"/>
  <c r="R18" i="19"/>
  <c r="L8" i="19"/>
  <c r="AJ8" i="19"/>
  <c r="R8" i="19"/>
  <c r="X18" i="19"/>
  <c r="AD38" i="19"/>
  <c r="L38" i="19"/>
  <c r="AJ38" i="19"/>
  <c r="R48" i="19"/>
  <c r="AD8" i="19"/>
  <c r="X38" i="19"/>
  <c r="AJ28" i="19"/>
  <c r="AJ48" i="19"/>
  <c r="AC35" i="1"/>
  <c r="X28" i="19"/>
  <c r="L28" i="19"/>
  <c r="R38" i="19"/>
  <c r="AD18" i="19"/>
  <c r="AD48" i="19"/>
  <c r="X8" i="19"/>
  <c r="X48" i="19"/>
  <c r="AH31" i="19"/>
  <c r="J11" i="19"/>
  <c r="P31" i="19"/>
  <c r="J21" i="19"/>
  <c r="J41" i="19"/>
  <c r="V51" i="19"/>
  <c r="J31" i="19"/>
  <c r="V41" i="19"/>
  <c r="P41" i="19"/>
  <c r="AB31" i="19"/>
  <c r="AB21" i="19"/>
  <c r="AB51" i="19"/>
  <c r="AH41" i="19"/>
  <c r="V21" i="19"/>
  <c r="AC51" i="1"/>
  <c r="V11" i="19"/>
  <c r="P21" i="19"/>
  <c r="J51" i="19"/>
  <c r="AB41" i="19"/>
  <c r="AB11" i="19"/>
  <c r="AH11" i="19"/>
  <c r="AH21" i="19"/>
  <c r="AH51" i="19"/>
  <c r="P51" i="19"/>
  <c r="AH40" i="19"/>
  <c r="AC50" i="19"/>
  <c r="X31" i="19"/>
  <c r="L11" i="19"/>
  <c r="AD51" i="19"/>
  <c r="L41" i="19"/>
  <c r="R41" i="19"/>
  <c r="X21" i="19"/>
  <c r="X51" i="19"/>
  <c r="AJ21" i="19"/>
  <c r="L31" i="19"/>
  <c r="AJ51" i="19"/>
  <c r="AJ31" i="19"/>
  <c r="AD41" i="19"/>
  <c r="AD11" i="19"/>
  <c r="R11" i="19"/>
  <c r="R51" i="19"/>
  <c r="R31" i="19"/>
  <c r="AJ41" i="19"/>
  <c r="AJ11" i="19"/>
  <c r="X41" i="19"/>
  <c r="L21" i="19"/>
  <c r="L51" i="19"/>
  <c r="X11" i="19"/>
  <c r="AD21" i="19"/>
  <c r="AD31" i="19"/>
  <c r="R21" i="19"/>
  <c r="AC53" i="1"/>
  <c r="V50" i="19"/>
  <c r="P10" i="19"/>
  <c r="J30" i="19"/>
  <c r="V20" i="19"/>
  <c r="AH50" i="19"/>
  <c r="AC45" i="1"/>
  <c r="J10" i="19"/>
  <c r="J40" i="19"/>
  <c r="V30" i="19"/>
  <c r="J20" i="19"/>
  <c r="AB50" i="19"/>
  <c r="AB10" i="19"/>
  <c r="AB40" i="19"/>
  <c r="P30" i="19"/>
  <c r="AB20" i="19"/>
  <c r="AH20" i="19"/>
  <c r="AB30" i="19"/>
  <c r="P40" i="19"/>
  <c r="V40" i="19"/>
  <c r="AH10" i="19"/>
  <c r="V10" i="19"/>
  <c r="P20" i="19"/>
  <c r="AH30" i="19"/>
  <c r="W41" i="19"/>
  <c r="W51" i="19"/>
  <c r="AC51" i="19"/>
  <c r="W11" i="19"/>
  <c r="W21" i="19"/>
  <c r="K41" i="19"/>
  <c r="AC41" i="19"/>
  <c r="AI21" i="19"/>
  <c r="K51" i="19"/>
  <c r="Q21" i="19"/>
  <c r="AC21" i="19"/>
  <c r="K11" i="19"/>
  <c r="AI31" i="19"/>
  <c r="AI41" i="19"/>
  <c r="AI11" i="19"/>
  <c r="AC52" i="1"/>
  <c r="AI51" i="19"/>
  <c r="K21" i="19"/>
  <c r="K31" i="19"/>
  <c r="Q11" i="19"/>
  <c r="Q41" i="19"/>
  <c r="AC11" i="19"/>
  <c r="AC31" i="19"/>
  <c r="W31" i="19"/>
  <c r="Q51" i="19"/>
  <c r="Q31" i="19"/>
  <c r="Q10" i="19"/>
  <c r="K50" i="19"/>
  <c r="K10" i="19"/>
  <c r="AC46" i="1"/>
  <c r="AC20" i="19"/>
  <c r="AC30" i="19"/>
  <c r="W40" i="19"/>
  <c r="AI10" i="19"/>
  <c r="W50" i="19"/>
  <c r="AC10" i="19"/>
  <c r="K40" i="19"/>
  <c r="AI30" i="19"/>
  <c r="Q50" i="19"/>
  <c r="Q30" i="19"/>
  <c r="W30" i="19"/>
  <c r="AI40" i="19"/>
  <c r="AI50" i="19"/>
  <c r="W10" i="19"/>
  <c r="Q40" i="19"/>
  <c r="J43" i="19"/>
  <c r="Q20" i="19"/>
  <c r="AI20" i="19"/>
  <c r="K20" i="19"/>
  <c r="AC40" i="19"/>
  <c r="W20" i="19"/>
  <c r="P33" i="19"/>
  <c r="P53" i="19"/>
  <c r="J13" i="19"/>
  <c r="J33" i="19"/>
  <c r="P23" i="19"/>
  <c r="AB23" i="19"/>
  <c r="J23" i="19"/>
  <c r="AB53" i="19"/>
  <c r="AB43" i="19"/>
  <c r="J53" i="19"/>
  <c r="V53" i="19"/>
  <c r="AC63" i="1"/>
  <c r="V33" i="19"/>
  <c r="AH13" i="19"/>
  <c r="AH53" i="19"/>
  <c r="AB13" i="19"/>
  <c r="AH33" i="19"/>
  <c r="AH43" i="19"/>
  <c r="P13" i="19"/>
  <c r="V43" i="19"/>
  <c r="AH23" i="19"/>
  <c r="AB33" i="19"/>
  <c r="P43" i="19"/>
  <c r="AA70" i="1"/>
  <c r="K14" i="19" s="1"/>
  <c r="AB71" i="1"/>
  <c r="AH6" i="19"/>
  <c r="AB16" i="19"/>
  <c r="V6" i="19"/>
  <c r="AB46" i="19"/>
  <c r="V16" i="19"/>
  <c r="P6" i="19"/>
  <c r="J6" i="19"/>
  <c r="AH36" i="19"/>
  <c r="AB26" i="19"/>
  <c r="J26" i="19"/>
  <c r="AH46" i="19"/>
  <c r="P36" i="19"/>
  <c r="P46" i="19"/>
  <c r="AH16" i="19"/>
  <c r="P26" i="19"/>
  <c r="V36" i="19"/>
  <c r="V46" i="19"/>
  <c r="J16" i="19"/>
  <c r="AC21" i="1"/>
  <c r="V26" i="19"/>
  <c r="J46" i="19"/>
  <c r="J36" i="19"/>
  <c r="P16" i="19"/>
  <c r="AH26" i="19"/>
  <c r="AB36" i="19"/>
  <c r="AB6" i="19"/>
  <c r="Q7" i="19"/>
  <c r="W17" i="19"/>
  <c r="Q47" i="19"/>
  <c r="W47" i="19"/>
  <c r="AI47" i="19"/>
  <c r="AI7" i="19"/>
  <c r="Q37" i="19"/>
  <c r="W7" i="19"/>
  <c r="K17" i="19"/>
  <c r="AI37" i="19"/>
  <c r="AC37" i="19"/>
  <c r="AC28" i="1"/>
  <c r="AC17" i="19"/>
  <c r="K27" i="19"/>
  <c r="Q17" i="19"/>
  <c r="K7" i="19"/>
  <c r="Q27" i="19"/>
  <c r="K37" i="19"/>
  <c r="AC7" i="19"/>
  <c r="AI17" i="19"/>
  <c r="AC27" i="19"/>
  <c r="W37" i="19"/>
  <c r="AC47" i="19"/>
  <c r="AI27" i="19"/>
  <c r="W27" i="19"/>
  <c r="K47" i="19"/>
  <c r="AI36" i="19"/>
  <c r="AC6" i="19"/>
  <c r="AI6" i="19"/>
  <c r="AC16" i="19"/>
  <c r="AI26" i="19"/>
  <c r="AC22" i="1"/>
  <c r="AI16" i="19"/>
  <c r="Q16" i="19"/>
  <c r="W6" i="19"/>
  <c r="W16" i="19"/>
  <c r="Q36" i="19"/>
  <c r="W26" i="19"/>
  <c r="K16" i="19"/>
  <c r="Q26" i="19"/>
  <c r="W36" i="19"/>
  <c r="AC46" i="19"/>
  <c r="Q6" i="19"/>
  <c r="K6" i="19"/>
  <c r="K26" i="19"/>
  <c r="AC36" i="19"/>
  <c r="AC26" i="19"/>
  <c r="W46" i="19"/>
  <c r="K46" i="19"/>
  <c r="K36" i="19"/>
  <c r="Q46" i="19"/>
  <c r="AI46" i="19"/>
  <c r="Q18" i="19"/>
  <c r="K28" i="19"/>
  <c r="AC28" i="19"/>
  <c r="Q38" i="19"/>
  <c r="AI18" i="19"/>
  <c r="Q8" i="19"/>
  <c r="K8" i="19"/>
  <c r="AC18" i="19"/>
  <c r="AC48" i="19"/>
  <c r="K48" i="19"/>
  <c r="W38" i="19"/>
  <c r="W18" i="19"/>
  <c r="W28" i="19"/>
  <c r="Q28" i="19"/>
  <c r="K18" i="19"/>
  <c r="AC8" i="19"/>
  <c r="AI8" i="19"/>
  <c r="AI48" i="19"/>
  <c r="AI38" i="19"/>
  <c r="W8" i="19"/>
  <c r="W48" i="19"/>
  <c r="K38" i="19"/>
  <c r="AC34" i="1"/>
  <c r="Q48" i="19"/>
  <c r="AI28" i="19"/>
  <c r="AC38" i="19"/>
  <c r="AB37" i="19"/>
  <c r="J37" i="19"/>
  <c r="P37" i="19"/>
  <c r="V27" i="19"/>
  <c r="AH17" i="19"/>
  <c r="J27" i="19"/>
  <c r="V17" i="19"/>
  <c r="AB17" i="19"/>
  <c r="P27" i="19"/>
  <c r="J47" i="19"/>
  <c r="AH37" i="19"/>
  <c r="AB47" i="19"/>
  <c r="P7" i="19"/>
  <c r="V7" i="19"/>
  <c r="AH47" i="19"/>
  <c r="P17" i="19"/>
  <c r="P47" i="19"/>
  <c r="AH27" i="19"/>
  <c r="AC27" i="1"/>
  <c r="J7" i="19"/>
  <c r="AB7" i="19"/>
  <c r="AH7" i="19"/>
  <c r="AB27" i="19"/>
  <c r="V47" i="19"/>
  <c r="V37" i="19"/>
  <c r="J17" i="19"/>
  <c r="R42" i="19"/>
  <c r="R22" i="19"/>
  <c r="X22" i="19"/>
  <c r="AD52" i="19"/>
  <c r="AD22" i="19"/>
  <c r="L12" i="19"/>
  <c r="AJ12" i="19"/>
  <c r="L22" i="19"/>
  <c r="R52" i="19"/>
  <c r="AD42" i="19"/>
  <c r="L42" i="19"/>
  <c r="R12" i="19"/>
  <c r="AC59" i="1"/>
  <c r="X42" i="19"/>
  <c r="L32" i="19"/>
  <c r="L52" i="19"/>
  <c r="X32" i="19"/>
  <c r="AJ32" i="19"/>
  <c r="AJ22" i="19"/>
  <c r="AJ42" i="19"/>
  <c r="AJ52" i="19"/>
  <c r="AD32" i="19"/>
  <c r="X52" i="19"/>
  <c r="R32" i="19"/>
  <c r="AD12" i="19"/>
  <c r="AI52" i="19"/>
  <c r="AI12" i="19"/>
  <c r="W42" i="19"/>
  <c r="AC32" i="19"/>
  <c r="W32" i="19"/>
  <c r="AC42" i="19"/>
  <c r="W52" i="19"/>
  <c r="AC52" i="19"/>
  <c r="Q52" i="19"/>
  <c r="Q42" i="19"/>
  <c r="AC12" i="19"/>
  <c r="Q32" i="19"/>
  <c r="W12" i="19"/>
  <c r="AI22" i="19"/>
  <c r="K52" i="19"/>
  <c r="W22" i="19"/>
  <c r="AC58" i="1"/>
  <c r="Q12" i="19"/>
  <c r="K22" i="19"/>
  <c r="AI42" i="19"/>
  <c r="Q22" i="19"/>
  <c r="K42" i="19"/>
  <c r="K12" i="19"/>
  <c r="AI32" i="19"/>
  <c r="K32" i="19"/>
  <c r="AC22" i="19"/>
  <c r="AI44" i="19" l="1"/>
  <c r="W44" i="19"/>
  <c r="W14" i="19"/>
  <c r="K44" i="19"/>
  <c r="AC24" i="19"/>
  <c r="Q44" i="19"/>
  <c r="AC14" i="19"/>
  <c r="AC54" i="19"/>
  <c r="W24" i="19"/>
  <c r="Q24" i="19"/>
  <c r="W34" i="19"/>
  <c r="AI54" i="19"/>
  <c r="AI34" i="19"/>
  <c r="AI24" i="19"/>
  <c r="Q34" i="19"/>
  <c r="AC70" i="1"/>
  <c r="AC44" i="19"/>
  <c r="W54" i="19"/>
  <c r="K34" i="19"/>
  <c r="K54" i="19"/>
  <c r="K24" i="19"/>
  <c r="Q14" i="19"/>
  <c r="AI14" i="19"/>
  <c r="Q54" i="19"/>
  <c r="AC34" i="19"/>
  <c r="AA71" i="1"/>
  <c r="L24" i="19" s="1"/>
  <c r="AB72" i="1"/>
  <c r="AA72" i="1" s="1"/>
  <c r="L44" i="19" l="1"/>
  <c r="AJ54" i="19"/>
  <c r="R24" i="19"/>
  <c r="X34" i="19"/>
  <c r="AD34" i="19"/>
  <c r="R54" i="19"/>
  <c r="X14" i="19"/>
  <c r="R14" i="19"/>
  <c r="L54" i="19"/>
  <c r="L14" i="19"/>
  <c r="AJ24" i="19"/>
  <c r="X24" i="19"/>
  <c r="R44" i="19"/>
  <c r="AD54" i="19"/>
  <c r="AC71" i="1"/>
  <c r="AJ14" i="19"/>
  <c r="X54" i="19"/>
  <c r="AD14" i="19"/>
  <c r="AD24" i="19"/>
  <c r="L34" i="19"/>
  <c r="AD44" i="19"/>
  <c r="AJ34" i="19"/>
  <c r="R34" i="19"/>
  <c r="X44" i="19"/>
  <c r="AJ44" i="19"/>
  <c r="S34" i="19"/>
  <c r="S24" i="19"/>
  <c r="AE54" i="19"/>
  <c r="AE34" i="19"/>
  <c r="Y14" i="19"/>
  <c r="S14" i="19"/>
  <c r="Y54" i="19"/>
  <c r="Y44" i="19"/>
  <c r="M54" i="19"/>
  <c r="AE24" i="19"/>
  <c r="AE14" i="19"/>
  <c r="AK14" i="19"/>
  <c r="AK44" i="19"/>
  <c r="AK34" i="19"/>
  <c r="Y24" i="19"/>
  <c r="AK24" i="19"/>
  <c r="AC72" i="1"/>
  <c r="S54" i="19"/>
  <c r="Y34" i="19"/>
  <c r="AK54" i="19"/>
  <c r="M14" i="19"/>
  <c r="M24" i="19"/>
  <c r="M34" i="19"/>
  <c r="AE44" i="19"/>
  <c r="M44" i="19"/>
  <c r="S44"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<sst xmlns="http://schemas.openxmlformats.org/spreadsheetml/2006/main" count="552" uniqueCount="273">
  <si>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</si>
  <si>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</si>
  <si>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</si>
  <si>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</si>
  <si>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</si>
  <si>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</si>
  <si>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</si>
  <si>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</si>
  <si>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</si>
  <si>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</si>
  <si>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</si>
  <si>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</si>
  <si>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</si>
  <si>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</si>
  <si>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</si>
  <si>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</si>
  <si>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</si>
  <si>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</si>
  <si>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</si>
  <si>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</si>
  <si>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</si>
  <si>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</si>
  <si>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</si>
  <si>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</si>
  <si>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</si>
  <si>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</si>
  <si>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</si>
  <si>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</si>
  <si>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</si>
  <si>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</si>
  <si>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</si>
  <si>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</si>
  <si>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</si>
  <si>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</si>
  <si>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</si>
  <si>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</si>
  <si>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</si>
  <si>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</si>
  <si>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</si>
  <si>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</si>
  <si>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</si>
  <si>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</si>
  <si>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</si>
  <si>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</si>
  <si>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</si>
  <si>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</si>
  <si>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</si>
  <si>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</si>
  <si>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</si>
  <si>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</si>
  <si>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</si>
  <si>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</si>
  <si>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</si>
  <si>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</si>
  <si>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</si>
  <si>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</si>
  <si>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</si>
  <si>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</si>
  <si>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</si>
  <si>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</si>
  <si>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</si>
  <si>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</si>
  <si>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</si>
  <si>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</si>
  <si>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</si>
  <si>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</si>
  <si>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</si>
  <si>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</si>
  <si>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</si>
  <si>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</si>
  <si>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</si>
  <si>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</si>
  <si>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</si>
  <si>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</si>
  <si>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</si>
  <si>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</si>
  <si>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</si>
  <si>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</si>
  <si>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</si>
  <si>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</si>
  <si>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</si>
  <si>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</si>
  <si>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</si>
  <si>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</si>
  <si>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</si>
  <si>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</si>
  <si>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</si>
  <si>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</si>
  <si>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</si>
  <si>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</si>
  <si>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</si>
  <si>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</si>
  <si>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</si>
  <si>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</si>
  <si>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</si>
  <si>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</si>
  <si>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</si>
  <si>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</si>
  <si>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</si>
  <si>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</si>
  <si>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</si>
  <si>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</si>
  <si>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</si>
  <si>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</si>
  <si>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</si>
  <si>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</si>
  <si>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</si>
  <si>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</si>
  <si>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</si>
  <si>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</si>
  <si>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</si>
  <si>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</si>
  <si>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</si>
  <si>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</si>
  <si>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</si>
  <si>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</si>
  <si>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Objetivo:</t>
  </si>
  <si>
    <t>Reputacional</t>
  </si>
  <si>
    <t>Económico</t>
  </si>
  <si>
    <t>Económico y Reputacional</t>
  </si>
  <si>
    <t>Frecuencia con la cual se realiza la actividad</t>
  </si>
  <si>
    <t>Probabilidad Residual</t>
  </si>
  <si>
    <t>Identificación del riesgo</t>
  </si>
  <si>
    <t>Análisis del riesgo inherente</t>
  </si>
  <si>
    <t>Evaluación del riesgo - Valoración de los controles</t>
  </si>
  <si>
    <t>Evaluación del riesgo - Nivel del riesgo residual</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</si>
  <si>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</si>
  <si>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</si>
  <si>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</si>
  <si>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</si>
  <si>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</si>
  <si>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</si>
  <si>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</si>
  <si>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</si>
  <si>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</si>
  <si>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</si>
  <si>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</si>
  <si>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</si>
  <si>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</si>
  <si>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</si>
  <si>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</si>
  <si>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</si>
  <si>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</si>
  <si>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</si>
  <si>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</si>
  <si>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</si>
  <si>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</si>
  <si>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</si>
  <si>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</si>
  <si>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</si>
  <si>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</si>
  <si>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</si>
  <si>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</si>
  <si>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</si>
  <si>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</si>
  <si>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</si>
  <si>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</si>
  <si>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</si>
  <si>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</si>
  <si>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</si>
  <si>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</si>
  <si>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</si>
  <si>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</si>
  <si>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</si>
  <si>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</si>
  <si>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</si>
  <si>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</si>
  <si>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</si>
  <si>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</si>
  <si>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</si>
  <si>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</si>
  <si>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</si>
  <si>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</si>
  <si>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</si>
  <si>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</si>
  <si>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</si>
  <si>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</si>
  <si>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</si>
  <si>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</si>
  <si>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</si>
  <si>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</si>
  <si>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</si>
  <si>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</si>
  <si>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</si>
  <si>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</si>
  <si>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</si>
  <si>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</si>
  <si>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</si>
  <si>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</si>
  <si>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</si>
  <si>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</si>
  <si>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</si>
  <si>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</si>
  <si>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</si>
  <si>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</si>
  <si>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MUNICIPIO DE CARTAGO
VALLE DEL CAUCA
NIT. 891.900.493.2</t>
  </si>
  <si>
    <t>PAGINA (1)</t>
  </si>
  <si>
    <t>CODIGO: MEGE-GP-PI-F01</t>
  </si>
  <si>
    <t>VERSION: 1</t>
  </si>
  <si>
    <t>Fecha de aprobación: 03/10/2022</t>
  </si>
  <si>
    <t>Eventos Internos o Externos</t>
  </si>
  <si>
    <t>Infraestructura</t>
  </si>
  <si>
    <t>Compartir</t>
  </si>
  <si>
    <t>Mitigar</t>
  </si>
  <si>
    <t>Fiscal</t>
  </si>
  <si>
    <t>MATRIZ MAPA DE RIESGOS INSTITUCIONAL</t>
  </si>
  <si>
    <t>Fuente:  Adaptado Matriz Riesgo Función Pública 2020.</t>
  </si>
  <si>
    <t>MATRIZ DE RIESGOS INSTITUCIONAL</t>
  </si>
  <si>
    <t>Gestión Salud y Protección Social</t>
  </si>
  <si>
    <t>Dirigir y coordinar la implementación de políticas del sector salud y el Sistema General de Seguridad Social en Salud, garantizando el uso correcto de los recursos, para el mejoramiento de las condiciones de vida y la salud en las diferentes etapas del ciclo vital del ser humano, en el municipio de Cartago Valle del Cauca.</t>
  </si>
  <si>
    <t>Se inicia con la evaluación de las condiciones del Sistema de Salud en el Municipio de Cartago y finaliza con la implementación de programas y proyectos del sector salud y del SGSSS, de manera armonizada con las disposiciones del orden nacional.</t>
  </si>
  <si>
    <t>Por pérdida de información electrónica</t>
  </si>
  <si>
    <t>Debido a no gestionar de manera adecuada el guardado y/o copias de seguridad de la información</t>
  </si>
  <si>
    <t>Ejecución y Administración de procesos</t>
  </si>
  <si>
    <t>Plan de acción (solo para la opción reducir)</t>
  </si>
  <si>
    <t>Fallas Tecnológicas</t>
  </si>
  <si>
    <t>Corrupción</t>
  </si>
  <si>
    <t>Por pérdida de documentación física</t>
  </si>
  <si>
    <t>Debido a la presencia de cables y tomas eléctricos en mal estado</t>
  </si>
  <si>
    <t xml:space="preserve">     El riesgo afecta la imagen de la entidad internamente, de conocimiento general, nivel interno, de junta directiva y accionistas y/o de proveedores</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</si>
  <si>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</si>
  <si>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</si>
  <si>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</si>
  <si>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Por demora en la atención de las peticiones y/o solicitudes de la comunidad.</t>
  </si>
  <si>
    <t>Debido al incumplimiento en el tiempo asignado legalmente para la emisión de respuestas y/o atención de las solicitudes de la comunidad.</t>
  </si>
  <si>
    <t>Posibilidad de afectación reputacional por demora en la atención de las peticiones y/o solicitudes de la comunidad, debido al incumplimiento en el tiempo asignado legalmente para la emisión de respuestas y/o atención de las solicitudes de la comunidad.</t>
  </si>
  <si>
    <t>Posibilidad de afectación económico y reputacional, por recibir y/o solicitar dádivas, debido a la prestación de un servicio.</t>
  </si>
  <si>
    <t>Posibilidad de afectación económico y reputacional, por accidentes al interior de la Secretaría de Salud, debido a fallas en la infraestructura.</t>
  </si>
  <si>
    <t>Debido a la caída del fluido eléctrico y/o fallas en la red de datos.</t>
  </si>
  <si>
    <t>Debido a la falta de políticas y protocolos estrictos de bioseguridad en la Secretaría de Salud y Protección Social.</t>
  </si>
  <si>
    <t>El Secretario o Secretaria de Salud solicita a la dependencia correspondiente: a) Auditorías internas sobre cumplimiento de tiempos de respuesta, implementando revisiones periódicas de cumplimiento de los tiempos legales de atención. b) Monitoreo de tiempos en línea y reportes automáticos, con sistemas automatizados que alerten sobre demoras en la atención de solicitudes y reportes generados automáticamente para identificar retrasos frecuentes. c) Canales de denuncia para la Comunidad, habilitando una línea de denuncia o buzón anónimo para que los ciudadanos reporten demoras injustificadas. d) Encuestas de Satisfacción Ciudadana: Aplicar encuestas para medir la percepción de los tiempos de respuesta e Identificar áreas con mayores quejas sobre retrasos y corregirlas.</t>
  </si>
  <si>
    <t>El Secretario o Secretaria de Salud solicita a la dependencia correspondiente: a) la definición de tiempos de respuesta y procedimientos claros, estableciendo un protocolo claro de tiempos máximos de respuesta conforme a la ley y publicando un cronograma con los tiempos estándar de atención para cada tipo de solicitud. b) implementar un sistema de gestión documental y de trámites en línea (Uso de plataformas electrónicas). c) Capacitar y sensibilizar al personal sobre los derechos del ciudadano y la normativa de atención oportuna. d) Evaluar la carga laboral y optimizar los recursos y procesos.</t>
  </si>
  <si>
    <t>El Secretario o Secretaria de Salud solicita a la dependencia correspondiente: a) Sanciones por Incumplimiento de Plazos, aplicar medidas disciplinarias a los funcionarios responsables de demoras injustificadas y establecer consecuencias legales si se demuestra dolo o negligencia en la demora. b) Rediseño de procesos para optimizar la atención: Reducir pasos burocráticos innecesarios en los trámites e Implementar estrategias de mejora continua para reducir los tiempos de respuesta. c) Publicación de resultados y compromisos de mejora: Transparentar los tiempos de respuesta en un portal público e informar sobre acciones correctivas para recuperar la confianza ciudadana.</t>
  </si>
  <si>
    <t>El Secretario o Secretaria de Salud solicita a la dependencia correspondiente: a) Mantenimiento preventivo y correctivo del edificio: Realizar inspecciones periódicas en techos, canaletas y sistemas de drenaje para evitar filtraciones de agua. b) Ubicación estratégica de documentos: Almacenar archivos en lugares secos, alejados de fuentes de humedad o riesgo de filtraciones. c) Protección física de documentos: Usar archivadores resistentes al agua y fundas plásticas para documentos críticos. d) Digitalización de documentos: Implementar un plan de conversión de documentos físicos a formato digital con copias de seguridad. e) Plan de gestión de documentos: Definir políticas claras sobre almacenamiento, conservación y destrucción segura de documentos. f) Capacitación al personal: Educar a los empleados sobre los riesgos y buenas prácticas en el manejo de documentos físicos.</t>
  </si>
  <si>
    <t>El Secretario o Secretaria de Salud solicita a la dependencia correspondiente: a) Inspecciones regulares: Revisar periódicamente el estado de los archivos y del entorno donde se almacenan. b) Auditorías documentales: Verificar la integridad y disponibilidad de documentos físicos importantes. c) Registro de incidentes: Documentar cualquier evento de deterioro o pérdida de documentos por causas ambientales.</t>
  </si>
  <si>
    <t>El Secretario o Secretaria de Salud solicita a la dependencia correspondiente: a) Restauración de documentos afectados: Aplicar técnicas de secado o digitalización inmediata para recuperar la información. c) Cambio de ubicación de archivos: Reubicar documentos a áreas seguras en caso de detectar filtraciones. c) Reparación de infraestructura: Implementar arreglos inmediatos en techos, paredes y sistemas de drenaje afectados. d) Investigación del incidente: Determinar si la pérdida de documentos fue accidental o intencional para encubrir irregularidades. e) Revisión y ajuste de políticas: Mejorar las medidas de almacenamiento y conservación de documentos según lo aprendido del incidente.</t>
  </si>
  <si>
    <t>El Secretario o Secretaria de Salud solicita a la dependencia correspondiente: a) Protocolos de seguridad: Establecer normas claras de conducta y mecanismos de intervención en caso de agresión. b) Capacitación en manejo de conflictos: Entrenar al personal en estrategias de resolución pacífica de disputas y desescalamiento de situaciones violentas. c) Presencia de personal de seguridad: Contar con guardias en las instalaciones y eventos extramurales de alto riesgo. d) Control de acceso: Implementar sistemas de identificación y restricción de ingreso a zonas sensibles. e) Adecuada planeación de eventos extramurales: Evaluar el contexto y los riesgos de seguridad antes de realizar actividades fuera de la institución. f) Canales de denuncia: Establecer mecanismos confidenciales y seguros para reportar amenazas o agresiones. g) Monitoreo con cámaras de seguridad: Instalar videovigilancia en áreas críticas para disuadir actos violentos. h) Coordinación con autoridades: Mantener contacto con la policía y otros organismos de seguridad en eventos de alto riesgo.</t>
  </si>
  <si>
    <t>El Secretario o Secretaria de Salud solicita a la dependencia correspondiente: a) Registro de incidentes de agresión: Documentar cada evento de violencia con detalles sobre lo ocurrido, los involucrados y las medidas tomadas. b) Monitoreo de cámaras de seguridad: Analizar grabaciones en caso de denuncias de agresión. c) Testimonios y reportes de testigos: Recopilar declaraciones de personas presentes en el incidente. d) Auditorías de seguridad: Evaluar periódicamente los riesgos de agresión y la efectividad de los controles implementados.</t>
  </si>
  <si>
    <t>El Secretario o Secretaria de Salud solicita a la dependencia correspondiente: a) Atención inmediata a la víctima: Brindar apoyo médico y psicológico si es necesario. b) Acciones disciplinarias y legales: Aplicar sanciones administrativas o denunciar penalmente a los responsables según corresponda. c) Refuerzo de medidas de seguridad: Ajustar protocolos y estrategias para evitar que se repita el incidente. d) Evaluación del entorno laboral: Identificar factores de riesgo en la institución que puedan fomentar la violencia y trabajar en su mitigación. e) Reubicación de personal en riesgo: Si es necesario, trasladar a funcionarios a lugares más seguros.</t>
  </si>
  <si>
    <t>El Secretario o Secretaria de Salud solicita a la dependencia correspondiente: a) Inspección y mantenimiento eléctrico regular: Realizar revisiones periódicas del sistema eléctrico con personal certificado. b) Reemplazo de cableado y tomas defectuosas: Sustituir elementos deteriorados o en mal estado. c) Uso de materiales eléctricos certificados: Evitar extensiones de baja calidad y sobrecarga de circuitos. d) Capacitación del personal: Enseñar a los funcionarios el manejo seguro de dispositivos eléctricos y la identificación de riesgos. e) Protocolos de seguridad eléctrica: Implementar normas de uso adecuado de tomas y equipos eléctricos.  f) Sistema de protección contra incendios: Instalar extintores, alarmas contra incendios y detectores de humo en áreas clave. g) Señalización de zonas de riesgo: Colocar avisos sobre riesgo eléctrico y salidas de emergencia. h) Plan de evacuación y simulacros: Diseñar rutas de evacuación y realizar simulacros periódicos.</t>
  </si>
  <si>
    <t>El Secretario o Secretaria de Salud solicita a la dependencia correspondiente: a) Monitoreo de temperatura en conexiones eléctricas: Uso de termografía infrarroja para detectar sobrecalentamiento. b) Revisión de instalaciones por auditores internos: Identificar fallas antes de que generen un accidente. c) Sensores de humo y calor: Detectar señales tempranas de incendio. d) Registros de incidentes eléctricos: Documentar cortocircuitos, chispazos o fallas en la red eléctrica.</t>
  </si>
  <si>
    <t>El Secretario o Secretaria de Salud solicita a la dependencia correspondiente: a) Atención inmediata en caso de electrocución: Aplicar primeros auxilios y trasladar a la víctima a un centro médico. b) Restauración de infraestructura afectada: Reparar daños eléctricos o estructurales tras un incendio o sobrecarga. c) Investigación del incidente: Determinar la causa y establecer responsabilidades si hubo negligencia.  d) Refuerzo de medidas preventivas: Ajustar protocolos eléctricos según lo aprendido del evento.  e) Implementación de redundancia documental: Digitalizar documentos críticos para evitar pérdidas en caso de incendio.</t>
  </si>
  <si>
    <t>El Secretario o Secretaria de Salud solicita a la dependencia correspondiente: a) Infraestructura y planificación tecnológica: Energía de respaldo (Instalar UPS y contar con una planta eléctrica de respaldo), Redundancia en la conectividad de datos (Contratar múltiples proveedores de internet o un servicio de respaldo e Implementar enlaces alternativos como redes 4G/5G o fibra óptica redundante), Política de respaldo de información (Realizar copias de seguridad automáticas en servidores internos y en la nube y Garantizar un procedimiento de recuperación de datos en caso de fallas), Mantenimiento preventivo del sistema eléctrico y de datos (Revisiones periódicas del cableado, servidores y equipos de red y Sustitución de elementos en mal estado antes de que fallen). b. Protocolos y seguridad administrativa: Plan de continuidad del negocio (Establecer protocolos de operación manual en caso de caída del sistema e Identificar los procesos prioritarios que deben seguir funcionando), Capacitación del personal (Entrenar a los funcionarios en el manejo de fallos eléctricos y de red y Sensibilizar sobre la importancia de mantener registros actualizados y seguros), Control de acceso a los sistemas de información (Implementar perfiles de usuario y restricciones de acceso para evitar manipulaciones indebidas).</t>
  </si>
  <si>
    <t>El Secretario o Secretaria de Salud solicita a la dependencia correspondiente: a) Monitoreo en tiempo real de la red y la energía (Implementar sistemas de alerta automática ante fallos en la red o sobrecargas eléctricas y Uso de herramientas de supervisión de servidores y conectividad), b) Auditoría de incidentes tecnológicos (Registrar los tiempos de inactividad y su impacto en los procesos y Analizar la causa raíz de cada interrupción), c) Supervisión de mantenimiento de equipos y redes (Revisar periódicamente el estado de la infraestructura tecnológica y eléctrica y Validar que las copias de seguridad sean funcionales).</t>
  </si>
  <si>
    <t xml:space="preserve">El Secretario o Secretaria de Salud solicita a la dependencia correspondiente: a) Monitoreo del estado de la infraestructura (Realizar inspecciones visuales frecuentes en las instalaciones y Permitir que los funcionarios reporten fallas mediante un sistema de quejas y sugerencias), b) Registro y análisis de accidentes (Documentar todos los incidentes ocurridos dentro de la entidad e Identificar patrones de riesgo y proponer soluciones), c) Auditorías internas y externas (Realizar revisiones técnicas para verificar que los contratos de mantenimiento y obras se ejecuten correctamente e Investigar posibles conflictos de interés en adjudicaciones de infraestructura). </t>
  </si>
  <si>
    <t xml:space="preserve">El Secretario o Secretaria de Salud solicita a la dependencia correspondiente: a) Atención inmediata de emergencias (Aplicar protocolos de primeros auxilios y traslado a centros médicos si hay lesionados y Activar planes de contingencia en caso de daños graves en la infraestructura), b) Reparación y mejora de instalaciones (Implementar medidas correctivas en los puntos donde ocurrieron los incidentes y Asegurar que las reparaciones cumplan con estándares de calidad y seguridad), c) Investigación de accidentes y fallas (Determinar si hubo negligencia, omisión de responsabilidades o posibles actos de corrupción en la gestión de infraestructura y Aplicar sanciones disciplinarias si se identifican irregularidades en la supervisión o ejecución de obras) d) Ajustes en políticas de seguridad (Modificar protocolos y reforzar el control sobre la gestión de infraestructura y Mejorar la planificación de presupuestos y contratación de obras para evitar improvisaciones). </t>
  </si>
  <si>
    <t>El Secretario o Secretaria de Salud solicita a la dependencia correspondiente: 
a. Implementación de Políticas y Protocolos de Bioseguridad: Creación y actualización de un Manual de Bioseguridad con normas claras de prevención, Uso obligatorio de elementos de protección personal (EPP) (Mascarillas, guantes, batas, gafas y otros equipos según el nivel de exposición), Capacitación permanente a funcionarios sobre manejo de pacientes infectocontagiosos, Protocolos de higiene y desinfección de espacios de atención y áreas comunes y Normas de distanciamiento y control de aforos en oficinas y puntos de atención. 
b. Gestión Transparente de Insumos de Bioseguridad: Adquisición y distribución documentada de insumos de protección personal, Evitar sobrecostos o favoritismos en contratación de proveedores de insumos médicos y Garantizar auditoría en compras de material de bioseguridad.
c. Implementación de Infraestructura Segura: Instalación de zonas de aislamiento y atención diferenciada para pacientes con síntomas, Sistemas de ventilación adecuados para reducir riesgos de transmisión y Puntos de higiene con dispensadores de gel antibacterial en todas las áreas.</t>
  </si>
  <si>
    <t>El Secretario o Secretaria de Salud solicita a la dependencia correspondiente: 
a. Activación de protocolos de contención (Implementación de cuarentenas o aislamientos en caso de brotes internos, Refuerzo inmediato de medidas de protección en áreas afectadas).
b. Investigación de incidentes y responsabilidades (Indagar si la propagación de enfermedades se debió a negligencia o corrupción y Aplicar sanciones a quienes incumplan normas sanitarias).
c. Mejoramiento de políticas de bioseguridad (Revisión y ajuste de protocolos con base en incidentes ocurridos y Mayor inversión en equipos y medidas de prevención).
d. Reasignación de recursos en caso de desvío o mala gestión (Redistribuir insumos si se detecta mal manejo de materiales de bioseguridad).</t>
  </si>
  <si>
    <t>El Secretario o Secretaria de Salud solicita a la dependencia correspondiente: a) Monitoreo y alertas automáticas, implementando herramientas que notifiquen sobre eliminaciones masivas de información o accesos sospechosos. b) Auditorías de información y registros, revisando periódicamente los logs de acceso y modificación de archivos. c) Verificación de integridad de datos. Implementar mecanismos como checksums o hashes para detectar alteraciones en la información. d) Reportes de incidentes. Establecer canales para que funcionarios puedan reportar anomalías en la gestión de datos.</t>
  </si>
  <si>
    <t>El Secretario o Secretaria de Salud solicita a la dependencia correspondiente: a) Restauración de información desde respaldos: Tener múltiples copias de seguridad almacenadas en diferentes ubicaciones (local y nube). b) Investigación y análisis forense digital: Identificar la causa raíz de la pérdida de información y tomar medidas disciplinarias si es necesario. c) Revisión y fortalecimiento de controles: Ajustar políticas y procedimientos para evitar que la pérdida vuelva a ocurrir. d) Sanciones y acciones disciplinarias: Aplicar medidas correctivas según las normativas institucionales en caso de negligencia o corrupción.</t>
  </si>
  <si>
    <t>El Secretario o Secretaria de Salud solicita a la dependencia correspondiente: a) Generar políticas de gestión de la información, estableciendo normativas claras sobre almacenamiento, copias de seguridad y acceso a la información. b) Realizar procedimientos de respaldo y recuperación, implementando un plan formal de copias de seguridad periódicas. c) Implementar el uso de almacenamiento seguro, realizando soluciones de almacenamiento en la nube con cifrado y acceso restringido. d) Capacitar, concienciar y entrenar al personal sobre buenas prácticas en gestión de la información y riesgos de corrupción. e)  Implementar controles de acceso y permisos a bases de datos, programas y documentos mediante acceso restringido basado en roles. f) Monitoreo y auditoría de usuarios. registrando todas las acciones sobre la información en un log de auditoría. g) Plan de continuidad del negocio, diseñando y probando regularmente planes de recuperación ante desastres.</t>
  </si>
  <si>
    <t>Debido a las goteras presentadas en la infraestructura.</t>
  </si>
  <si>
    <t>Por agresión física.</t>
  </si>
  <si>
    <t>Debido a la atención al público intramural y en eventos extramurales.</t>
  </si>
  <si>
    <t>Por incendio y/o electrocución.</t>
  </si>
  <si>
    <t>Posibilidad de afectación económico y reputacional por incendio y/o electrocución debido a la presencia de cables y tomas eléctricos en mal estado.</t>
  </si>
  <si>
    <t>Posibilidad de afectación reputacional por pérdida de información electrónica debido a no gestionar de manera adecuada el guardado y/o copias de seguridad de la información.</t>
  </si>
  <si>
    <t>Posibilidad de afectación Reputacional por pérdida de documentación física debido a las goteras presentadas en la infraestructura.</t>
  </si>
  <si>
    <t>Posibilidad de afectación Económico y Reputacional, por agresión física, debido a la atención al público intramural y en eventos extramurales.</t>
  </si>
  <si>
    <t>Por indisponibilidad de los sistemas de información.</t>
  </si>
  <si>
    <t>Posibilidad de afectación reputacional, por indisponibilidad de los sistemas de información, debido a la caída del fluido eléctrico y/o fallas en la red de datos.</t>
  </si>
  <si>
    <t>El Secretario o Secretaria de Salud solicita a la dependencia correspondiente: a) Activación del Plan de Contingencia Tecnológica (Implementar soluciones inmediatas como uso de respaldo eléctrico o de datos alternativos y Aplicar el procedimiento de operación manual para garantizar la continuidad de los servicios), b) Recuperación de información (Restaurar los datos desde los respaldos de seguridad y Validar la integridad de los archivos recuperados), c) Investigación del incidente (Determinar si la falla fue accidental, por negligencia o intencional y Si hubo dolo, aplicar sanciones administrativas o disciplinarias), d) Revisión y actualización de estrategias de prevención (Ajustar los protocolos y reforzar la infraestructura tecnológica y eléctrica y Mejorar los procedimientos de respaldo y recuperación de datos).</t>
  </si>
  <si>
    <t>Por recibir y/o solicitar dádivas.</t>
  </si>
  <si>
    <t>Debido a la prestación de un servicio.</t>
  </si>
  <si>
    <t>El Secretario o Secretaria de Salud, solicita a la dependencia correspondiente: a) Capacitación sobre el Código de Ética y Conducta para los colaboradores de la Secretaría de Salud y Protección Social, b) Declarar los Conflictos de Interés e implementar y difundir las Políticas de Cero Tolerancia a la Corrupción,  c) Realizar la Rotación de Personal en Áreas Críticas y aplicar Controles en la Contratación Pública.</t>
  </si>
  <si>
    <t>El Secretario o Secretaria de Salud solicita  a la dependencia correspondiente: a) Implementar las auditorías internas y externas,  b) Abrir o habilitar los canales de denuncia seguros y anónimos, c) Realizar el monitoreo de transacciones y patrimonio de funcionarios,  d) Revisar inconsistencias en la documentación y registros financieros (Control cruzado de información).</t>
  </si>
  <si>
    <t>El Secretario o Secretaria de Salud solicita a la dependencia correspondiente: a) Implementar  sanciones disciplinarias y penales,  b) Revisión y Mejora de Procesos, c) Difundir las acciones correctivas tomadas para reforzar la transparencia (Publicación de Casos y Resultados).</t>
  </si>
  <si>
    <t>Por accidentes al interior de la Secretaría de Salud.</t>
  </si>
  <si>
    <t>Debido a fallas en la infraestructura.</t>
  </si>
  <si>
    <t xml:space="preserve">El Secretario o Secretaria de Salud solicita a la dependencia correspondiente: a) Evaluación y mantenimiento de la infraestructura: Inspección estructural periódica (Realizar evaluaciones técnicas para detectar daños en paredes, techos, pisos, redes eléctricas y sanitarias y Certificar el cumplimiento de normas de construcción y seguridad), b) Plan de mantenimiento preventivo (Establecer un cronograma de reparaciones y adecuaciones periódicas y Asignar un presupuesto para mejoras en infraestructura sin necesidad de urgencias contractuales), c) Normas de seguridad en el espacio laboral (Implementar protocolos de señalización de áreas de riesgo (pisos resbalosos, techos en mal estado, riesgo eléctrico) y Garantizar la adecuada iluminación y ventilación en todas las instalaciones), d) Capacitación del personal (Entrenar a los funcionarios en protocolos de seguridad y prevención de accidentes y Crear un comité de seguridad laboral para supervisar el cumplimiento de normas), e) Gestión transparente de contratación de obras (Realizar procesos de contratación abiertos y con control ciudadano para evitar corrupción en adjudicaciones y Exigir a las empresas contratistas garantías de calidad y cumplimiento de normativas). </t>
  </si>
  <si>
    <t>Por enfermedades infectocontagiosas al atender personas enfermas en la Secretaría de Salud y Protección Social.</t>
  </si>
  <si>
    <t xml:space="preserve">Posibilidad de riesgo económico y reputacional, debido al alto flujo de personas enfermas atendidas diariamente en la Secretaría de Salud, que pueden afectar aspectos como la salud de los funcionarios (Sus familias y la población en general), la reducción del personal disponible (incapacidades), la continuidad de la prestación de servicios, el aumento en costos económicos por tratamientos médicos, posibles demandas laborales e incapacidades, y por último la afectación reputacional, debido a la pérdida de confianza en la Secretaria de Salud debido a la inadecuada gestión de bioseguridad. </t>
  </si>
  <si>
    <t>El Secretario o Secretaria de Salud solicita a la dependencia correspondiente: 
a. Monitoreo del Cumplimiento de Protocolos: Supervisión periódica del uso de EPP (Equipo de Protección Personal) y cumplimiento de medidas sanitarias, 
b. Registro de cumplimiento de normas de bioseguridad por parte del personal, 
c. Auditoría de Compras y Uso de Recursos, 
d. Revisiones para evitar irregularidades en la adquisición de equipos y materiales y 
e. Seguimiento a la distribución de insumos a las diferentes áreas.
b. Evaluación Epidemiológica Interna: Registro y análisis de casos sospechosos y confirmados en funcionarios y pacientes, Identificación de patrones de contagio dentro de la entidad. 
c. Canales de Denuncia Anónimos: Permitir que funcionarios y usuarios informen sobre incumplimientos en medidas sanitarias.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</si>
</sst>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1"/>
      <color theme="1"/>
      <name val="Arial"/>
      <family val="2"/>
    </font>
    <font>
      <b/>
      <sz val="11"/>
      <color theme="1"/>
      <name val="Arial"/>
      <family val="2"/>
    </font>
    <font>
      <b/>
      <sz val="12"/>
      <color theme="1"/>
      <name val="Arial"/>
      <family val="2"/>
    </font>
    <font>
      <sz val="10"/>
      <color theme="1"/>
      <name val="Arial"/>
      <family val="2"/>
    </font>
    <font>
      <b/>
      <sz val="18"/>
      <color theme="1"/>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36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4" xfId="0" applyFont="1" applyFill="1" applyBorder="1" applyAlignment="1">
      <alignment horizontal="center" vertical="center" wrapText="1" readingOrder="1"/>
    </xf>
    <xf numFmtId="0" fontId="11" fillId="0" borderId="4" xfId="0" applyFont="1" applyBorder="1" applyAlignment="1">
      <alignment horizontal="justify" vertical="center" wrapText="1" readingOrder="1"/>
    </xf>
    <xf numFmtId="9" fontId="11" fillId="0" borderId="4"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4"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4"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4"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5"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6" xfId="0" applyFont="1" applyFill="1" applyBorder="1" applyAlignment="1" applyProtection="1">
      <alignment horizontal="center" vertical="center" wrapText="1" readingOrder="1"/>
      <protection hidden="1"/>
    </xf>
    <xf numFmtId="0" fontId="20" fillId="12" borderId="5"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6" xfId="0" applyFont="1" applyFill="1" applyBorder="1" applyAlignment="1" applyProtection="1">
      <alignment horizontal="center" wrapText="1" readingOrder="1"/>
      <protection hidden="1"/>
    </xf>
    <xf numFmtId="0" fontId="20" fillId="11" borderId="7"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8" xfId="0" applyFont="1" applyFill="1" applyBorder="1" applyAlignment="1" applyProtection="1">
      <alignment horizontal="center" vertical="center" wrapText="1" readingOrder="1"/>
      <protection hidden="1"/>
    </xf>
    <xf numFmtId="0" fontId="20" fillId="12" borderId="7"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8" xfId="0" applyFont="1" applyFill="1" applyBorder="1" applyAlignment="1" applyProtection="1">
      <alignment horizontal="center" wrapText="1" readingOrder="1"/>
      <protection hidden="1"/>
    </xf>
    <xf numFmtId="0" fontId="20" fillId="11" borderId="9" xfId="0" applyFont="1" applyFill="1" applyBorder="1" applyAlignment="1" applyProtection="1">
      <alignment horizontal="center" vertical="center" wrapText="1" readingOrder="1"/>
      <protection hidden="1"/>
    </xf>
    <xf numFmtId="0" fontId="20" fillId="11" borderId="11" xfId="0" applyFont="1" applyFill="1" applyBorder="1" applyAlignment="1" applyProtection="1">
      <alignment horizontal="center" vertical="center" wrapText="1" readingOrder="1"/>
      <protection hidden="1"/>
    </xf>
    <xf numFmtId="0" fontId="20" fillId="11" borderId="10" xfId="0" applyFont="1" applyFill="1" applyBorder="1" applyAlignment="1" applyProtection="1">
      <alignment horizontal="center" vertical="center" wrapText="1" readingOrder="1"/>
      <protection hidden="1"/>
    </xf>
    <xf numFmtId="0" fontId="20" fillId="12" borderId="9" xfId="0" applyFont="1" applyFill="1" applyBorder="1" applyAlignment="1" applyProtection="1">
      <alignment horizontal="center" wrapText="1" readingOrder="1"/>
      <protection hidden="1"/>
    </xf>
    <xf numFmtId="0" fontId="20" fillId="12" borderId="11" xfId="0" applyFont="1" applyFill="1" applyBorder="1" applyAlignment="1" applyProtection="1">
      <alignment horizontal="center" wrapText="1" readingOrder="1"/>
      <protection hidden="1"/>
    </xf>
    <xf numFmtId="0" fontId="20" fillId="12" borderId="10" xfId="0" applyFont="1" applyFill="1" applyBorder="1" applyAlignment="1" applyProtection="1">
      <alignment horizontal="center" wrapText="1" readingOrder="1"/>
      <protection hidden="1"/>
    </xf>
    <xf numFmtId="0" fontId="20" fillId="13" borderId="5"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6" xfId="0" applyFont="1" applyFill="1" applyBorder="1" applyAlignment="1" applyProtection="1">
      <alignment horizontal="center" wrapText="1" readingOrder="1"/>
      <protection hidden="1"/>
    </xf>
    <xf numFmtId="0" fontId="20" fillId="13" borderId="7"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8" xfId="0" applyFont="1" applyFill="1" applyBorder="1" applyAlignment="1" applyProtection="1">
      <alignment horizontal="center" wrapText="1" readingOrder="1"/>
      <protection hidden="1"/>
    </xf>
    <xf numFmtId="0" fontId="20" fillId="13" borderId="9" xfId="0" applyFont="1" applyFill="1" applyBorder="1" applyAlignment="1" applyProtection="1">
      <alignment horizontal="center" wrapText="1" readingOrder="1"/>
      <protection hidden="1"/>
    </xf>
    <xf numFmtId="0" fontId="20" fillId="13" borderId="11" xfId="0" applyFont="1" applyFill="1" applyBorder="1" applyAlignment="1" applyProtection="1">
      <alignment horizontal="center" wrapText="1" readingOrder="1"/>
      <protection hidden="1"/>
    </xf>
    <xf numFmtId="0" fontId="20" fillId="13" borderId="10" xfId="0" applyFont="1" applyFill="1" applyBorder="1" applyAlignment="1" applyProtection="1">
      <alignment horizontal="center" wrapText="1" readingOrder="1"/>
      <protection hidden="1"/>
    </xf>
    <xf numFmtId="0" fontId="20" fillId="5" borderId="5"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6" xfId="0" applyFont="1" applyFill="1" applyBorder="1" applyAlignment="1" applyProtection="1">
      <alignment horizontal="center" wrapText="1" readingOrder="1"/>
      <protection hidden="1"/>
    </xf>
    <xf numFmtId="0" fontId="20" fillId="5" borderId="7"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8" xfId="0" applyFont="1" applyFill="1" applyBorder="1" applyAlignment="1" applyProtection="1">
      <alignment horizontal="center" wrapText="1" readingOrder="1"/>
      <protection hidden="1"/>
    </xf>
    <xf numFmtId="0" fontId="20" fillId="5" borderId="9" xfId="0" applyFont="1" applyFill="1" applyBorder="1" applyAlignment="1" applyProtection="1">
      <alignment horizontal="center" wrapText="1" readingOrder="1"/>
      <protection hidden="1"/>
    </xf>
    <xf numFmtId="0" fontId="20" fillId="5" borderId="11" xfId="0" applyFont="1" applyFill="1" applyBorder="1" applyAlignment="1" applyProtection="1">
      <alignment horizontal="center" wrapText="1" readingOrder="1"/>
      <protection hidden="1"/>
    </xf>
    <xf numFmtId="0" fontId="20" fillId="5" borderId="10" xfId="0" applyFont="1" applyFill="1" applyBorder="1" applyAlignment="1" applyProtection="1">
      <alignment horizontal="center" wrapText="1" readingOrder="1"/>
      <protection hidden="1"/>
    </xf>
    <xf numFmtId="0" fontId="24" fillId="13" borderId="12" xfId="0" applyFont="1" applyFill="1" applyBorder="1" applyAlignment="1" applyProtection="1">
      <alignment horizontal="center" wrapText="1" readingOrder="1"/>
      <protection hidden="1"/>
    </xf>
    <xf numFmtId="0" fontId="0" fillId="3" borderId="0" xfId="0" applyFill="1"/>
    <xf numFmtId="0" fontId="50" fillId="3" borderId="40" xfId="2" applyFont="1" applyFill="1" applyBorder="1"/>
    <xf numFmtId="0" fontId="50" fillId="3" borderId="41" xfId="2" applyFont="1" applyFill="1" applyBorder="1"/>
    <xf numFmtId="0" fontId="50" fillId="3" borderId="42"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23" xfId="0" applyFont="1" applyFill="1" applyBorder="1" applyAlignment="1">
      <alignment horizontal="center" vertical="center" wrapText="1" readingOrder="1"/>
    </xf>
    <xf numFmtId="0" fontId="39" fillId="3" borderId="23" xfId="0" applyFont="1" applyFill="1" applyBorder="1" applyAlignment="1">
      <alignment horizontal="justify" vertical="center" wrapText="1" readingOrder="1"/>
    </xf>
    <xf numFmtId="9" fontId="38" fillId="3" borderId="32" xfId="0" applyNumberFormat="1" applyFont="1" applyFill="1" applyBorder="1" applyAlignment="1">
      <alignment horizontal="center" vertical="center" wrapText="1" readingOrder="1"/>
    </xf>
    <xf numFmtId="0" fontId="38" fillId="3" borderId="22" xfId="0" applyFont="1" applyFill="1" applyBorder="1" applyAlignment="1">
      <alignment horizontal="center" vertical="center" wrapText="1" readingOrder="1"/>
    </xf>
    <xf numFmtId="0" fontId="39" fillId="3" borderId="22" xfId="0" applyFont="1" applyFill="1" applyBorder="1" applyAlignment="1">
      <alignment horizontal="justify" vertical="center" wrapText="1" readingOrder="1"/>
    </xf>
    <xf numFmtId="9" fontId="38" fillId="3" borderId="27" xfId="0" applyNumberFormat="1" applyFont="1" applyFill="1" applyBorder="1" applyAlignment="1">
      <alignment horizontal="center" vertical="center" wrapText="1" readingOrder="1"/>
    </xf>
    <xf numFmtId="0" fontId="39" fillId="3" borderId="27"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xf numFmtId="0" fontId="39" fillId="3" borderId="29" xfId="0" applyFont="1" applyFill="1" applyBorder="1" applyAlignment="1">
      <alignment horizontal="justify" vertical="center" wrapText="1" readingOrder="1"/>
    </xf>
    <xf numFmtId="0" fontId="39" fillId="3" borderId="30" xfId="0" applyFont="1" applyFill="1" applyBorder="1" applyAlignment="1">
      <alignment horizontal="center" vertical="center" wrapText="1" readingOrder="1"/>
    </xf>
    <xf numFmtId="0" fontId="47" fillId="3" borderId="0" xfId="0" applyFont="1" applyFill="1"/>
    <xf numFmtId="0" fontId="38" fillId="14" borderId="34" xfId="0" applyFont="1" applyFill="1" applyBorder="1" applyAlignment="1">
      <alignment horizontal="center" vertical="center" wrapText="1" readingOrder="1"/>
    </xf>
    <xf numFmtId="0" fontId="38" fillId="14" borderId="35"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7"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8" xfId="2" applyFont="1" applyFill="1" applyBorder="1"/>
    <xf numFmtId="0" fontId="50" fillId="3" borderId="9" xfId="2" applyFont="1" applyFill="1" applyBorder="1"/>
    <xf numFmtId="0" fontId="50" fillId="3" borderId="11" xfId="2" applyFont="1" applyFill="1" applyBorder="1"/>
    <xf numFmtId="0" fontId="50" fillId="3" borderId="10"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7"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8" xfId="2" quotePrefix="1" applyFont="1" applyFill="1" applyBorder="1" applyAlignment="1">
      <alignment horizontal="left" vertical="top" wrapText="1"/>
    </xf>
    <xf numFmtId="0" fontId="59" fillId="3" borderId="22" xfId="0" applyFont="1" applyFill="1" applyBorder="1" applyAlignment="1">
      <alignment vertical="top"/>
    </xf>
    <xf numFmtId="0" fontId="62" fillId="3" borderId="22" xfId="0" applyFont="1" applyFill="1" applyBorder="1"/>
    <xf numFmtId="0" fontId="62" fillId="3" borderId="22" xfId="0" applyFont="1" applyFill="1" applyBorder="1" applyAlignment="1">
      <alignment vertical="top" wrapText="1"/>
    </xf>
    <xf numFmtId="0" fontId="1" fillId="0" borderId="3" xfId="0" applyFont="1" applyBorder="1" applyAlignment="1">
      <alignment horizontal="center" vertical="center"/>
    </xf>
    <xf numFmtId="0" fontId="4" fillId="15" borderId="22" xfId="0" applyFont="1" applyFill="1" applyBorder="1" applyAlignment="1">
      <alignment horizontal="center" vertical="center" textRotation="90"/>
    </xf>
    <xf numFmtId="0" fontId="1" fillId="0" borderId="22" xfId="0" applyFont="1" applyBorder="1" applyAlignment="1">
      <alignment horizontal="center" vertical="top"/>
    </xf>
    <xf numFmtId="0" fontId="6" fillId="0" borderId="22" xfId="0" applyFont="1" applyBorder="1" applyAlignment="1" applyProtection="1">
      <alignment horizontal="justify" vertical="top" wrapText="1"/>
      <protection locked="0"/>
    </xf>
    <xf numFmtId="0" fontId="1" fillId="0" borderId="22" xfId="0" applyFont="1" applyBorder="1" applyAlignment="1" applyProtection="1">
      <alignment horizontal="center" vertical="top" textRotation="90"/>
      <protection locked="0"/>
    </xf>
    <xf numFmtId="9" fontId="1" fillId="0" borderId="22" xfId="0" applyNumberFormat="1" applyFont="1" applyBorder="1" applyAlignment="1">
      <alignment horizontal="center" vertical="top"/>
    </xf>
    <xf numFmtId="164" fontId="1" fillId="0" borderId="22" xfId="1" applyNumberFormat="1" applyFont="1" applyBorder="1" applyAlignment="1">
      <alignment horizontal="center" vertical="top"/>
    </xf>
    <xf numFmtId="0" fontId="4" fillId="0" borderId="22" xfId="0" applyFont="1" applyBorder="1" applyAlignment="1">
      <alignment horizontal="center" vertical="top" textRotation="90" wrapText="1"/>
    </xf>
    <xf numFmtId="0" fontId="4" fillId="0" borderId="22" xfId="0" applyFont="1" applyBorder="1" applyAlignment="1" applyProtection="1">
      <alignment horizontal="center" vertical="top" textRotation="90"/>
      <protection hidden="1"/>
    </xf>
    <xf numFmtId="0" fontId="1" fillId="0" borderId="22" xfId="0" applyFont="1" applyBorder="1" applyAlignment="1" applyProtection="1">
      <alignment horizontal="justify" vertical="top"/>
      <protection locked="0"/>
    </xf>
    <xf numFmtId="164" fontId="1" fillId="9" borderId="22" xfId="1" applyNumberFormat="1" applyFont="1" applyFill="1" applyBorder="1" applyAlignment="1">
      <alignment horizontal="center" vertical="top"/>
    </xf>
    <xf numFmtId="0" fontId="1" fillId="0" borderId="22" xfId="0" applyFont="1" applyBorder="1" applyAlignment="1" applyProtection="1">
      <alignment horizontal="justify" vertical="top" wrapText="1"/>
      <protection locked="0"/>
    </xf>
    <xf numFmtId="0" fontId="51" fillId="15" borderId="37" xfId="2" applyFont="1" applyFill="1" applyBorder="1" applyAlignment="1">
      <alignment horizontal="center" vertical="center" wrapText="1"/>
    </xf>
    <xf numFmtId="0" fontId="51" fillId="15" borderId="38" xfId="2" applyFont="1" applyFill="1" applyBorder="1" applyAlignment="1">
      <alignment horizontal="center" vertical="center" wrapText="1"/>
    </xf>
    <xf numFmtId="0" fontId="51" fillId="15" borderId="39" xfId="2" applyFont="1" applyFill="1" applyBorder="1" applyAlignment="1">
      <alignment horizontal="center" vertical="center" wrapText="1"/>
    </xf>
    <xf numFmtId="0" fontId="50" fillId="0" borderId="7"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8" xfId="2" quotePrefix="1" applyFont="1" applyBorder="1" applyAlignment="1">
      <alignment horizontal="left" vertical="center" wrapText="1"/>
    </xf>
    <xf numFmtId="0" fontId="50" fillId="0" borderId="57" xfId="2" quotePrefix="1" applyFont="1" applyBorder="1" applyAlignment="1">
      <alignment horizontal="left" vertical="center" wrapText="1"/>
    </xf>
    <xf numFmtId="0" fontId="50" fillId="0" borderId="58" xfId="2" quotePrefix="1" applyFont="1" applyBorder="1" applyAlignment="1">
      <alignment horizontal="left" vertical="center" wrapText="1"/>
    </xf>
    <xf numFmtId="0" fontId="50" fillId="0" borderId="59" xfId="2" quotePrefix="1" applyFont="1" applyBorder="1" applyAlignment="1">
      <alignment horizontal="left" vertical="center" wrapText="1"/>
    </xf>
    <xf numFmtId="0" fontId="52" fillId="3" borderId="40" xfId="2" quotePrefix="1" applyFont="1" applyFill="1" applyBorder="1" applyAlignment="1">
      <alignment horizontal="left" vertical="top" wrapText="1"/>
    </xf>
    <xf numFmtId="0" fontId="53" fillId="3" borderId="41" xfId="2" quotePrefix="1" applyFont="1" applyFill="1" applyBorder="1" applyAlignment="1">
      <alignment horizontal="left" vertical="top" wrapText="1"/>
    </xf>
    <xf numFmtId="0" fontId="53" fillId="3" borderId="42" xfId="2" quotePrefix="1" applyFont="1" applyFill="1" applyBorder="1" applyAlignment="1">
      <alignment horizontal="left" vertical="top" wrapText="1"/>
    </xf>
    <xf numFmtId="0" fontId="50" fillId="0" borderId="7"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8" xfId="2" quotePrefix="1" applyFont="1" applyBorder="1" applyAlignment="1">
      <alignment horizontal="left" vertical="top" wrapText="1"/>
    </xf>
    <xf numFmtId="0" fontId="55" fillId="15" borderId="43" xfId="3" applyFont="1" applyFill="1" applyBorder="1" applyAlignment="1">
      <alignment horizontal="center" vertical="center" wrapText="1"/>
    </xf>
    <xf numFmtId="0" fontId="55" fillId="15" borderId="44" xfId="3" applyFont="1" applyFill="1" applyBorder="1" applyAlignment="1">
      <alignment horizontal="center" vertical="center" wrapText="1"/>
    </xf>
    <xf numFmtId="0" fontId="55" fillId="15" borderId="45" xfId="2" applyFont="1" applyFill="1" applyBorder="1" applyAlignment="1">
      <alignment horizontal="center" vertical="center"/>
    </xf>
    <xf numFmtId="0" fontId="55" fillId="15" borderId="46" xfId="2" applyFont="1" applyFill="1" applyBorder="1" applyAlignment="1">
      <alignment horizontal="center" vertical="center"/>
    </xf>
    <xf numFmtId="0" fontId="2" fillId="3" borderId="57" xfId="2" quotePrefix="1" applyFont="1" applyFill="1" applyBorder="1" applyAlignment="1">
      <alignment horizontal="justify" vertical="center" wrapText="1"/>
    </xf>
    <xf numFmtId="0" fontId="2" fillId="3" borderId="58" xfId="2" quotePrefix="1" applyFont="1" applyFill="1" applyBorder="1" applyAlignment="1">
      <alignment horizontal="justify" vertical="center" wrapText="1"/>
    </xf>
    <xf numFmtId="0" fontId="2" fillId="3" borderId="59" xfId="2" quotePrefix="1" applyFont="1" applyFill="1" applyBorder="1" applyAlignment="1">
      <alignment horizontal="justify" vertical="center" wrapText="1"/>
    </xf>
    <xf numFmtId="0" fontId="56" fillId="3" borderId="49" xfId="2" applyFont="1" applyFill="1" applyBorder="1" applyAlignment="1">
      <alignment horizontal="justify" vertical="center" wrapText="1"/>
    </xf>
    <xf numFmtId="0" fontId="56" fillId="3" borderId="50" xfId="2" applyFont="1" applyFill="1" applyBorder="1" applyAlignment="1">
      <alignment horizontal="justify" vertical="center" wrapText="1"/>
    </xf>
    <xf numFmtId="0" fontId="55" fillId="3" borderId="51" xfId="0" applyFont="1" applyFill="1" applyBorder="1" applyAlignment="1">
      <alignment horizontal="left" vertical="center" wrapText="1"/>
    </xf>
    <xf numFmtId="0" fontId="55" fillId="3" borderId="52" xfId="0" applyFont="1" applyFill="1" applyBorder="1" applyAlignment="1">
      <alignment horizontal="left" vertical="center" wrapText="1"/>
    </xf>
    <xf numFmtId="0" fontId="56" fillId="3" borderId="53" xfId="2" applyFont="1" applyFill="1" applyBorder="1" applyAlignment="1">
      <alignment horizontal="justify" vertical="center" wrapText="1"/>
    </xf>
    <xf numFmtId="0" fontId="56" fillId="3" borderId="54" xfId="2" applyFont="1" applyFill="1" applyBorder="1" applyAlignment="1">
      <alignment horizontal="justify" vertical="center" wrapText="1"/>
    </xf>
    <xf numFmtId="0" fontId="50" fillId="3" borderId="7"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8" xfId="2" applyFont="1" applyFill="1" applyBorder="1" applyAlignment="1">
      <alignment horizontal="left" vertical="top"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6" fillId="3" borderId="55" xfId="0" applyFont="1" applyFill="1" applyBorder="1" applyAlignment="1">
      <alignment horizontal="justify" vertical="center" wrapText="1"/>
    </xf>
    <xf numFmtId="0" fontId="56" fillId="3" borderId="56" xfId="0" applyFont="1" applyFill="1" applyBorder="1" applyAlignment="1">
      <alignment horizontal="justify" vertical="center" wrapText="1"/>
    </xf>
    <xf numFmtId="0" fontId="0" fillId="3" borderId="22" xfId="0" applyFill="1" applyBorder="1" applyAlignment="1">
      <alignment horizontal="center"/>
    </xf>
    <xf numFmtId="0" fontId="61" fillId="3" borderId="22" xfId="0" applyFont="1" applyFill="1" applyBorder="1" applyAlignment="1">
      <alignment horizontal="center" vertical="center" wrapText="1"/>
    </xf>
    <xf numFmtId="0" fontId="61" fillId="3" borderId="22" xfId="0" applyFont="1" applyFill="1" applyBorder="1" applyAlignment="1">
      <alignment horizontal="center" vertical="center"/>
    </xf>
    <xf numFmtId="0" fontId="60" fillId="3" borderId="22" xfId="0" applyFont="1" applyFill="1" applyBorder="1" applyAlignment="1">
      <alignment horizontal="center" vertical="center"/>
    </xf>
    <xf numFmtId="0" fontId="55" fillId="3" borderId="47" xfId="3" applyFont="1" applyFill="1" applyBorder="1" applyAlignment="1">
      <alignment horizontal="left" vertical="top" wrapText="1" readingOrder="1"/>
    </xf>
    <xf numFmtId="0" fontId="55" fillId="3" borderId="48" xfId="3" applyFont="1" applyFill="1" applyBorder="1" applyAlignment="1">
      <alignment horizontal="left" vertical="top" wrapText="1" readingOrder="1"/>
    </xf>
    <xf numFmtId="0" fontId="4" fillId="15" borderId="22" xfId="0" applyFont="1" applyFill="1" applyBorder="1" applyAlignment="1">
      <alignment horizontal="center" vertical="center" textRotation="90" wrapText="1"/>
    </xf>
    <xf numFmtId="0" fontId="4" fillId="15" borderId="22" xfId="0" applyFont="1" applyFill="1" applyBorder="1" applyAlignment="1">
      <alignment horizontal="center" vertical="center" wrapText="1"/>
    </xf>
    <xf numFmtId="0" fontId="4" fillId="15" borderId="22" xfId="0" applyFont="1" applyFill="1" applyBorder="1" applyAlignment="1">
      <alignment horizontal="center" vertical="center"/>
    </xf>
    <xf numFmtId="0" fontId="1" fillId="0" borderId="22" xfId="0" applyFont="1" applyBorder="1" applyAlignment="1" applyProtection="1">
      <alignment horizontal="center" vertical="top"/>
      <protection locked="0"/>
    </xf>
    <xf numFmtId="0" fontId="4" fillId="0" borderId="22" xfId="0" applyFont="1" applyBorder="1" applyAlignment="1" applyProtection="1">
      <alignment horizontal="center" vertical="top" wrapText="1"/>
      <protection hidden="1"/>
    </xf>
    <xf numFmtId="0" fontId="1" fillId="0" borderId="22" xfId="0" applyFont="1" applyBorder="1" applyAlignment="1">
      <alignment horizontal="center" vertical="top"/>
    </xf>
    <xf numFmtId="0" fontId="1" fillId="0" borderId="22" xfId="0" applyFont="1" applyBorder="1" applyAlignment="1" applyProtection="1">
      <alignment horizontal="center" vertical="top" wrapText="1"/>
      <protection locked="0"/>
    </xf>
    <xf numFmtId="0" fontId="2" fillId="0" borderId="22" xfId="0" applyFont="1" applyBorder="1" applyAlignment="1" applyProtection="1">
      <alignment horizontal="center" vertical="top" wrapText="1"/>
      <protection locked="0"/>
    </xf>
    <xf numFmtId="0" fontId="4" fillId="0" borderId="22" xfId="0" applyFont="1" applyBorder="1" applyAlignment="1" applyProtection="1">
      <alignment horizontal="center" vertical="top"/>
      <protection hidden="1"/>
    </xf>
    <xf numFmtId="9" fontId="1" fillId="0" borderId="22" xfId="0" applyNumberFormat="1" applyFont="1" applyBorder="1" applyAlignment="1" applyProtection="1">
      <alignment horizontal="center" vertical="top" wrapText="1"/>
      <protection hidden="1"/>
    </xf>
    <xf numFmtId="9" fontId="1" fillId="0" borderId="22" xfId="0" applyNumberFormat="1" applyFont="1" applyBorder="1" applyAlignment="1" applyProtection="1">
      <alignment horizontal="center" vertical="top" wrapText="1"/>
      <protection locked="0"/>
    </xf>
    <xf numFmtId="0" fontId="25" fillId="15" borderId="22" xfId="0" applyFont="1" applyFill="1" applyBorder="1" applyAlignment="1">
      <alignment horizontal="left" vertical="center"/>
    </xf>
    <xf numFmtId="0" fontId="27" fillId="15" borderId="22" xfId="0" applyFont="1" applyFill="1" applyBorder="1" applyAlignment="1">
      <alignment horizontal="center" vertical="center" textRotation="90"/>
    </xf>
    <xf numFmtId="0" fontId="1" fillId="0" borderId="2"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65" xfId="0" applyFont="1" applyBorder="1" applyAlignment="1">
      <alignment horizontal="left" vertical="center"/>
    </xf>
    <xf numFmtId="0" fontId="1" fillId="0" borderId="41" xfId="0" applyFont="1" applyBorder="1" applyAlignment="1">
      <alignment horizontal="left" vertical="center"/>
    </xf>
    <xf numFmtId="0" fontId="1" fillId="0" borderId="66" xfId="0" applyFont="1" applyBorder="1" applyAlignment="1">
      <alignment horizontal="left" vertical="center"/>
    </xf>
    <xf numFmtId="0" fontId="1" fillId="0" borderId="68" xfId="0" applyFont="1" applyBorder="1" applyAlignment="1">
      <alignment horizontal="left" vertical="center"/>
    </xf>
    <xf numFmtId="0" fontId="1" fillId="0" borderId="58" xfId="0" applyFont="1" applyBorder="1" applyAlignment="1">
      <alignment horizontal="left" vertical="center"/>
    </xf>
    <xf numFmtId="0" fontId="1" fillId="0" borderId="69" xfId="0" applyFont="1" applyBorder="1" applyAlignment="1">
      <alignment horizontal="left" vertical="center"/>
    </xf>
    <xf numFmtId="0" fontId="1" fillId="0" borderId="64" xfId="0" applyFont="1" applyBorder="1" applyAlignment="1">
      <alignment horizontal="left" vertical="center"/>
    </xf>
    <xf numFmtId="0" fontId="1" fillId="0" borderId="0" xfId="0" applyFont="1" applyAlignment="1">
      <alignment horizontal="left" vertical="center"/>
    </xf>
    <xf numFmtId="0" fontId="1" fillId="0" borderId="67" xfId="0" applyFont="1" applyBorder="1" applyAlignment="1">
      <alignment horizontal="left" vertical="center"/>
    </xf>
    <xf numFmtId="0" fontId="1" fillId="0" borderId="22" xfId="0" applyFont="1" applyBorder="1" applyAlignment="1">
      <alignment horizontal="center"/>
    </xf>
    <xf numFmtId="0" fontId="63" fillId="3" borderId="65" xfId="0" applyFont="1" applyFill="1" applyBorder="1" applyAlignment="1">
      <alignment horizontal="center" vertical="center" wrapText="1"/>
    </xf>
    <xf numFmtId="0" fontId="63" fillId="3" borderId="41" xfId="0" applyFont="1" applyFill="1" applyBorder="1" applyAlignment="1">
      <alignment horizontal="center" vertical="center" wrapText="1"/>
    </xf>
    <xf numFmtId="0" fontId="63" fillId="3" borderId="66" xfId="0" applyFont="1" applyFill="1" applyBorder="1" applyAlignment="1">
      <alignment horizontal="center" vertical="center" wrapText="1"/>
    </xf>
    <xf numFmtId="0" fontId="63" fillId="3" borderId="64" xfId="0" applyFont="1" applyFill="1" applyBorder="1" applyAlignment="1">
      <alignment horizontal="center" vertical="center" wrapText="1"/>
    </xf>
    <xf numFmtId="0" fontId="63" fillId="3" borderId="0" xfId="0" applyFont="1" applyFill="1" applyAlignment="1">
      <alignment horizontal="center" vertical="center" wrapText="1"/>
    </xf>
    <xf numFmtId="0" fontId="63" fillId="3" borderId="67" xfId="0" applyFont="1" applyFill="1" applyBorder="1" applyAlignment="1">
      <alignment horizontal="center" vertical="center" wrapText="1"/>
    </xf>
    <xf numFmtId="0" fontId="63" fillId="3" borderId="68" xfId="0" applyFont="1" applyFill="1" applyBorder="1" applyAlignment="1">
      <alignment horizontal="center" vertical="center" wrapText="1"/>
    </xf>
    <xf numFmtId="0" fontId="63" fillId="3" borderId="58" xfId="0" applyFont="1" applyFill="1" applyBorder="1" applyAlignment="1">
      <alignment horizontal="center" vertical="center" wrapText="1"/>
    </xf>
    <xf numFmtId="0" fontId="63" fillId="3" borderId="69" xfId="0" applyFont="1" applyFill="1" applyBorder="1" applyAlignment="1">
      <alignment horizontal="center" vertical="center" wrapText="1"/>
    </xf>
    <xf numFmtId="0" fontId="26" fillId="15" borderId="22" xfId="0" applyFont="1" applyFill="1" applyBorder="1" applyAlignment="1">
      <alignment horizontal="center" vertical="center"/>
    </xf>
    <xf numFmtId="0" fontId="8" fillId="3" borderId="70" xfId="0" applyFont="1" applyFill="1" applyBorder="1" applyAlignment="1" applyProtection="1">
      <alignment horizontal="center" vertical="center"/>
      <protection locked="0"/>
    </xf>
    <xf numFmtId="0" fontId="8" fillId="3" borderId="71" xfId="0" applyFont="1" applyFill="1" applyBorder="1" applyAlignment="1" applyProtection="1">
      <alignment horizontal="center" vertical="center"/>
      <protection locked="0"/>
    </xf>
    <xf numFmtId="0" fontId="8" fillId="3" borderId="72" xfId="0" applyFont="1" applyFill="1" applyBorder="1" applyAlignment="1" applyProtection="1">
      <alignment horizontal="center" vertical="center"/>
      <protection locked="0"/>
    </xf>
    <xf numFmtId="0" fontId="8" fillId="3" borderId="70" xfId="0" applyFont="1" applyFill="1" applyBorder="1" applyAlignment="1" applyProtection="1">
      <alignment horizontal="center" vertical="center" wrapText="1"/>
      <protection locked="0"/>
    </xf>
    <xf numFmtId="0" fontId="8" fillId="3" borderId="71" xfId="0" applyFont="1" applyFill="1" applyBorder="1" applyAlignment="1" applyProtection="1">
      <alignment horizontal="center" vertical="center" wrapText="1"/>
      <protection locked="0"/>
    </xf>
    <xf numFmtId="0" fontId="8" fillId="3" borderId="72" xfId="0" applyFont="1" applyFill="1" applyBorder="1" applyAlignment="1" applyProtection="1">
      <alignment horizontal="center" vertical="center" wrapText="1"/>
      <protection locked="0"/>
    </xf>
    <xf numFmtId="0" fontId="26" fillId="0" borderId="0" xfId="0" applyFont="1" applyAlignment="1">
      <alignment horizontal="center" vertical="center" wrapText="1"/>
    </xf>
    <xf numFmtId="0" fontId="21" fillId="5" borderId="7"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8" xfId="0" applyFont="1" applyFill="1" applyBorder="1" applyAlignment="1" applyProtection="1">
      <alignment horizontal="center" wrapText="1" readingOrder="1"/>
      <protection hidden="1"/>
    </xf>
    <xf numFmtId="0" fontId="21" fillId="5" borderId="9" xfId="0" applyFont="1" applyFill="1" applyBorder="1" applyAlignment="1" applyProtection="1">
      <alignment horizontal="center" wrapText="1" readingOrder="1"/>
      <protection hidden="1"/>
    </xf>
    <xf numFmtId="0" fontId="21" fillId="5" borderId="11" xfId="0" applyFont="1" applyFill="1" applyBorder="1" applyAlignment="1" applyProtection="1">
      <alignment horizontal="center" wrapText="1" readingOrder="1"/>
      <protection hidden="1"/>
    </xf>
    <xf numFmtId="0" fontId="21" fillId="5" borderId="10" xfId="0" applyFont="1" applyFill="1" applyBorder="1" applyAlignment="1" applyProtection="1">
      <alignment horizontal="center" wrapText="1" readingOrder="1"/>
      <protection hidden="1"/>
    </xf>
    <xf numFmtId="0" fontId="21" fillId="5" borderId="5"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6" xfId="0" applyFont="1" applyFill="1" applyBorder="1" applyAlignment="1" applyProtection="1">
      <alignment horizontal="center" wrapText="1" readingOrder="1"/>
      <protection hidden="1"/>
    </xf>
    <xf numFmtId="0" fontId="21" fillId="13" borderId="7"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8"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21" fillId="13" borderId="11" xfId="0" applyFont="1" applyFill="1" applyBorder="1" applyAlignment="1" applyProtection="1">
      <alignment horizontal="center" wrapText="1" readingOrder="1"/>
      <protection hidden="1"/>
    </xf>
    <xf numFmtId="0" fontId="21" fillId="13" borderId="10" xfId="0" applyFont="1" applyFill="1" applyBorder="1" applyAlignment="1" applyProtection="1">
      <alignment horizontal="center" wrapText="1" readingOrder="1"/>
      <protection hidden="1"/>
    </xf>
    <xf numFmtId="0" fontId="21" fillId="13" borderId="5"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6" xfId="0" applyFont="1" applyFill="1" applyBorder="1" applyAlignment="1" applyProtection="1">
      <alignment horizontal="center" wrapText="1" readingOrder="1"/>
      <protection hidden="1"/>
    </xf>
    <xf numFmtId="0" fontId="21" fillId="12" borderId="7"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8" xfId="0" applyFont="1" applyFill="1" applyBorder="1" applyAlignment="1" applyProtection="1">
      <alignment horizontal="center" wrapText="1" readingOrder="1"/>
      <protection hidden="1"/>
    </xf>
    <xf numFmtId="0" fontId="21" fillId="12" borderId="9" xfId="0" applyFont="1" applyFill="1" applyBorder="1" applyAlignment="1" applyProtection="1">
      <alignment horizontal="center" wrapText="1" readingOrder="1"/>
      <protection hidden="1"/>
    </xf>
    <xf numFmtId="0" fontId="21" fillId="12" borderId="11" xfId="0" applyFont="1" applyFill="1" applyBorder="1" applyAlignment="1" applyProtection="1">
      <alignment horizontal="center" wrapText="1" readingOrder="1"/>
      <protection hidden="1"/>
    </xf>
    <xf numFmtId="0" fontId="21" fillId="12" borderId="10" xfId="0" applyFont="1" applyFill="1" applyBorder="1" applyAlignment="1" applyProtection="1">
      <alignment horizontal="center" wrapText="1" readingOrder="1"/>
      <protection hidden="1"/>
    </xf>
    <xf numFmtId="0" fontId="21" fillId="12" borderId="5"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6" xfId="0" applyFont="1" applyFill="1" applyBorder="1" applyAlignment="1" applyProtection="1">
      <alignment horizontal="center" wrapText="1" readingOrder="1"/>
      <protection hidden="1"/>
    </xf>
    <xf numFmtId="0" fontId="21" fillId="11" borderId="7"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8" xfId="0" applyFont="1" applyFill="1" applyBorder="1" applyAlignment="1" applyProtection="1">
      <alignment horizontal="center" vertical="center" wrapText="1" readingOrder="1"/>
      <protection hidden="1"/>
    </xf>
    <xf numFmtId="0" fontId="21" fillId="11" borderId="9" xfId="0" applyFont="1" applyFill="1" applyBorder="1" applyAlignment="1" applyProtection="1">
      <alignment horizontal="center" vertical="center" wrapText="1" readingOrder="1"/>
      <protection hidden="1"/>
    </xf>
    <xf numFmtId="0" fontId="21" fillId="11" borderId="11" xfId="0" applyFont="1" applyFill="1" applyBorder="1" applyAlignment="1" applyProtection="1">
      <alignment horizontal="center" vertical="center" wrapText="1" readingOrder="1"/>
      <protection hidden="1"/>
    </xf>
    <xf numFmtId="0" fontId="21" fillId="11" borderId="10" xfId="0" applyFont="1" applyFill="1" applyBorder="1" applyAlignment="1" applyProtection="1">
      <alignment horizontal="center" vertical="center" wrapText="1" readingOrder="1"/>
      <protection hidden="1"/>
    </xf>
    <xf numFmtId="0" fontId="21" fillId="11" borderId="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6"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5" xfId="0" applyFont="1" applyBorder="1" applyAlignment="1">
      <alignment horizontal="center" vertical="center" wrapText="1"/>
    </xf>
    <xf numFmtId="0" fontId="18" fillId="0" borderId="12"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8" xfId="0" applyFont="1" applyFill="1" applyBorder="1" applyAlignment="1">
      <alignment horizontal="center" vertical="center" textRotation="90" wrapText="1" readingOrder="1"/>
    </xf>
    <xf numFmtId="0" fontId="22" fillId="12" borderId="13" xfId="0" applyFont="1" applyFill="1" applyBorder="1" applyAlignment="1">
      <alignment horizontal="center" vertical="center" wrapText="1" readingOrder="1"/>
    </xf>
    <xf numFmtId="0" fontId="22" fillId="12" borderId="14" xfId="0" applyFont="1" applyFill="1" applyBorder="1" applyAlignment="1">
      <alignment horizontal="center" vertical="center" wrapText="1" readingOrder="1"/>
    </xf>
    <xf numFmtId="0" fontId="22" fillId="12" borderId="15" xfId="0" applyFont="1" applyFill="1" applyBorder="1" applyAlignment="1">
      <alignment horizontal="center" vertical="center" wrapText="1" readingOrder="1"/>
    </xf>
    <xf numFmtId="0" fontId="22" fillId="12" borderId="16"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17" xfId="0" applyFont="1" applyFill="1" applyBorder="1" applyAlignment="1">
      <alignment horizontal="center" vertical="center" wrapText="1" readingOrder="1"/>
    </xf>
    <xf numFmtId="0" fontId="22" fillId="12" borderId="18"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22" fillId="12" borderId="20" xfId="0" applyFont="1" applyFill="1" applyBorder="1" applyAlignment="1">
      <alignment horizontal="center" vertical="center" wrapText="1" readingOrder="1"/>
    </xf>
    <xf numFmtId="0" fontId="22" fillId="11" borderId="13" xfId="0" applyFont="1" applyFill="1" applyBorder="1" applyAlignment="1">
      <alignment horizontal="center" vertical="center" wrapText="1" readingOrder="1"/>
    </xf>
    <xf numFmtId="0" fontId="22" fillId="11" borderId="14" xfId="0" applyFont="1" applyFill="1" applyBorder="1" applyAlignment="1">
      <alignment horizontal="center" vertical="center" wrapText="1" readingOrder="1"/>
    </xf>
    <xf numFmtId="0" fontId="22" fillId="11" borderId="15" xfId="0" applyFont="1" applyFill="1" applyBorder="1" applyAlignment="1">
      <alignment horizontal="center" vertical="center" wrapText="1" readingOrder="1"/>
    </xf>
    <xf numFmtId="0" fontId="22" fillId="11" borderId="16"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17" xfId="0" applyFont="1" applyFill="1" applyBorder="1" applyAlignment="1">
      <alignment horizontal="center" vertical="center" wrapText="1" readingOrder="1"/>
    </xf>
    <xf numFmtId="0" fontId="22" fillId="11" borderId="18" xfId="0" applyFont="1" applyFill="1" applyBorder="1" applyAlignment="1">
      <alignment horizontal="center" vertical="center" wrapText="1" readingOrder="1"/>
    </xf>
    <xf numFmtId="0" fontId="22" fillId="11" borderId="19"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3" borderId="13" xfId="0" applyFont="1" applyFill="1" applyBorder="1" applyAlignment="1">
      <alignment horizontal="center" vertical="center" wrapText="1" readingOrder="1"/>
    </xf>
    <xf numFmtId="0" fontId="22" fillId="13" borderId="14" xfId="0" applyFont="1" applyFill="1" applyBorder="1" applyAlignment="1">
      <alignment horizontal="center" vertical="center" wrapText="1" readingOrder="1"/>
    </xf>
    <xf numFmtId="0" fontId="22" fillId="13" borderId="15" xfId="0" applyFont="1" applyFill="1" applyBorder="1" applyAlignment="1">
      <alignment horizontal="center" vertical="center" wrapText="1" readingOrder="1"/>
    </xf>
    <xf numFmtId="0" fontId="22" fillId="13" borderId="16"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17" xfId="0" applyFont="1" applyFill="1" applyBorder="1" applyAlignment="1">
      <alignment horizontal="center" vertical="center" wrapText="1" readingOrder="1"/>
    </xf>
    <xf numFmtId="0" fontId="22" fillId="13" borderId="18" xfId="0" applyFont="1" applyFill="1" applyBorder="1" applyAlignment="1">
      <alignment horizontal="center" vertical="center" wrapText="1" readingOrder="1"/>
    </xf>
    <xf numFmtId="0" fontId="22" fillId="13" borderId="19"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5" borderId="13" xfId="0" applyFont="1" applyFill="1" applyBorder="1" applyAlignment="1">
      <alignment horizontal="center" vertical="center" wrapText="1" readingOrder="1"/>
    </xf>
    <xf numFmtId="0" fontId="22" fillId="5" borderId="14" xfId="0" applyFont="1" applyFill="1" applyBorder="1" applyAlignment="1">
      <alignment horizontal="center" vertical="center" wrapText="1" readingOrder="1"/>
    </xf>
    <xf numFmtId="0" fontId="22" fillId="5" borderId="15" xfId="0" applyFont="1" applyFill="1" applyBorder="1" applyAlignment="1">
      <alignment horizontal="center" vertical="center" wrapText="1" readingOrder="1"/>
    </xf>
    <xf numFmtId="0" fontId="22" fillId="5" borderId="16"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17" xfId="0" applyFont="1" applyFill="1" applyBorder="1" applyAlignment="1">
      <alignment horizontal="center" vertical="center" wrapText="1" readingOrder="1"/>
    </xf>
    <xf numFmtId="0" fontId="22" fillId="5" borderId="18" xfId="0" applyFont="1" applyFill="1" applyBorder="1" applyAlignment="1">
      <alignment horizontal="center" vertical="center" wrapText="1" readingOrder="1"/>
    </xf>
    <xf numFmtId="0" fontId="22" fillId="5" borderId="19"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44" fillId="0" borderId="5" xfId="0" applyFont="1" applyBorder="1" applyAlignment="1">
      <alignment horizontal="center" vertical="center" wrapText="1"/>
    </xf>
    <xf numFmtId="0" fontId="44" fillId="0" borderId="12" xfId="0" applyFont="1" applyBorder="1" applyAlignment="1">
      <alignment horizontal="center" vertical="center"/>
    </xf>
    <xf numFmtId="0" fontId="44" fillId="0" borderId="6" xfId="0" applyFont="1" applyBorder="1" applyAlignment="1">
      <alignment horizontal="center" vertical="center"/>
    </xf>
    <xf numFmtId="0" fontId="44" fillId="0" borderId="7" xfId="0" applyFont="1" applyBorder="1" applyAlignment="1">
      <alignment horizontal="center" vertical="center"/>
    </xf>
    <xf numFmtId="0" fontId="44" fillId="0" borderId="0" xfId="0" applyFont="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1" xfId="0" applyFont="1" applyBorder="1" applyAlignment="1">
      <alignment horizontal="center" vertical="center"/>
    </xf>
    <xf numFmtId="0" fontId="44" fillId="0" borderId="10" xfId="0" applyFont="1" applyBorder="1" applyAlignment="1">
      <alignment horizontal="center" vertical="center"/>
    </xf>
    <xf numFmtId="0" fontId="44" fillId="0" borderId="12" xfId="0" applyFont="1" applyBorder="1" applyAlignment="1">
      <alignment horizontal="center" vertical="center" wrapText="1"/>
    </xf>
    <xf numFmtId="0" fontId="43" fillId="11" borderId="13" xfId="0" applyFont="1" applyFill="1" applyBorder="1" applyAlignment="1">
      <alignment horizontal="center" vertical="center" wrapText="1" readingOrder="1"/>
    </xf>
    <xf numFmtId="0" fontId="43" fillId="11" borderId="14" xfId="0" applyFont="1" applyFill="1" applyBorder="1" applyAlignment="1">
      <alignment horizontal="center" vertical="center" wrapText="1" readingOrder="1"/>
    </xf>
    <xf numFmtId="0" fontId="43" fillId="11" borderId="15" xfId="0" applyFont="1" applyFill="1" applyBorder="1" applyAlignment="1">
      <alignment horizontal="center" vertical="center" wrapText="1" readingOrder="1"/>
    </xf>
    <xf numFmtId="0" fontId="43" fillId="11" borderId="16"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17" xfId="0" applyFont="1" applyFill="1" applyBorder="1" applyAlignment="1">
      <alignment horizontal="center" vertical="center" wrapText="1" readingOrder="1"/>
    </xf>
    <xf numFmtId="0" fontId="43" fillId="11" borderId="18" xfId="0" applyFont="1" applyFill="1" applyBorder="1" applyAlignment="1">
      <alignment horizontal="center" vertical="center" wrapText="1" readingOrder="1"/>
    </xf>
    <xf numFmtId="0" fontId="43" fillId="11" borderId="19" xfId="0" applyFont="1" applyFill="1" applyBorder="1" applyAlignment="1">
      <alignment horizontal="center" vertical="center" wrapText="1" readingOrder="1"/>
    </xf>
    <xf numFmtId="0" fontId="43" fillId="11" borderId="20" xfId="0" applyFont="1" applyFill="1" applyBorder="1" applyAlignment="1">
      <alignment horizontal="center" vertical="center" wrapText="1" readingOrder="1"/>
    </xf>
    <xf numFmtId="0" fontId="44" fillId="0" borderId="7" xfId="0" applyFont="1" applyBorder="1" applyAlignment="1">
      <alignment horizontal="center" vertical="center" wrapText="1"/>
    </xf>
    <xf numFmtId="0" fontId="43" fillId="12" borderId="13" xfId="0" applyFont="1" applyFill="1" applyBorder="1" applyAlignment="1">
      <alignment horizontal="center" vertical="center" wrapText="1" readingOrder="1"/>
    </xf>
    <xf numFmtId="0" fontId="43" fillId="12" borderId="14" xfId="0" applyFont="1" applyFill="1" applyBorder="1" applyAlignment="1">
      <alignment horizontal="center" vertical="center" wrapText="1" readingOrder="1"/>
    </xf>
    <xf numFmtId="0" fontId="43" fillId="12" borderId="15" xfId="0" applyFont="1" applyFill="1" applyBorder="1" applyAlignment="1">
      <alignment horizontal="center" vertical="center" wrapText="1" readingOrder="1"/>
    </xf>
    <xf numFmtId="0" fontId="43" fillId="12" borderId="16"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17" xfId="0" applyFont="1" applyFill="1" applyBorder="1" applyAlignment="1">
      <alignment horizontal="center" vertical="center" wrapText="1" readingOrder="1"/>
    </xf>
    <xf numFmtId="0" fontId="43" fillId="12" borderId="18" xfId="0" applyFont="1" applyFill="1" applyBorder="1" applyAlignment="1">
      <alignment horizontal="center" vertical="center" wrapText="1" readingOrder="1"/>
    </xf>
    <xf numFmtId="0" fontId="43" fillId="12" borderId="19" xfId="0" applyFont="1" applyFill="1" applyBorder="1" applyAlignment="1">
      <alignment horizontal="center" vertical="center" wrapText="1" readingOrder="1"/>
    </xf>
    <xf numFmtId="0" fontId="43" fillId="12" borderId="20"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13" xfId="0" applyFont="1" applyFill="1" applyBorder="1" applyAlignment="1">
      <alignment horizontal="center" vertical="center" wrapText="1" readingOrder="1"/>
    </xf>
    <xf numFmtId="0" fontId="43" fillId="5" borderId="14" xfId="0" applyFont="1" applyFill="1" applyBorder="1" applyAlignment="1">
      <alignment horizontal="center" vertical="center" wrapText="1" readingOrder="1"/>
    </xf>
    <xf numFmtId="0" fontId="43" fillId="5" borderId="15" xfId="0" applyFont="1" applyFill="1" applyBorder="1" applyAlignment="1">
      <alignment horizontal="center" vertical="center" wrapText="1" readingOrder="1"/>
    </xf>
    <xf numFmtId="0" fontId="43" fillId="5" borderId="16"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17" xfId="0" applyFont="1" applyFill="1" applyBorder="1" applyAlignment="1">
      <alignment horizontal="center" vertical="center" wrapText="1" readingOrder="1"/>
    </xf>
    <xf numFmtId="0" fontId="43" fillId="5" borderId="18" xfId="0" applyFont="1" applyFill="1" applyBorder="1" applyAlignment="1">
      <alignment horizontal="center" vertical="center" wrapText="1" readingOrder="1"/>
    </xf>
    <xf numFmtId="0" fontId="43" fillId="5" borderId="19" xfId="0" applyFont="1" applyFill="1" applyBorder="1" applyAlignment="1">
      <alignment horizontal="center" vertical="center" wrapText="1" readingOrder="1"/>
    </xf>
    <xf numFmtId="0" fontId="43" fillId="5" borderId="20" xfId="0" applyFont="1" applyFill="1" applyBorder="1" applyAlignment="1">
      <alignment horizontal="center" vertical="center" wrapText="1" readingOrder="1"/>
    </xf>
    <xf numFmtId="0" fontId="43" fillId="13" borderId="13" xfId="0" applyFont="1" applyFill="1" applyBorder="1" applyAlignment="1">
      <alignment horizontal="center" vertical="center" wrapText="1" readingOrder="1"/>
    </xf>
    <xf numFmtId="0" fontId="43" fillId="13" borderId="14" xfId="0" applyFont="1" applyFill="1" applyBorder="1" applyAlignment="1">
      <alignment horizontal="center" vertical="center" wrapText="1" readingOrder="1"/>
    </xf>
    <xf numFmtId="0" fontId="43" fillId="13" borderId="15" xfId="0" applyFont="1" applyFill="1" applyBorder="1" applyAlignment="1">
      <alignment horizontal="center" vertical="center" wrapText="1" readingOrder="1"/>
    </xf>
    <xf numFmtId="0" fontId="43" fillId="13" borderId="16"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17" xfId="0" applyFont="1" applyFill="1" applyBorder="1" applyAlignment="1">
      <alignment horizontal="center" vertical="center" wrapText="1" readingOrder="1"/>
    </xf>
    <xf numFmtId="0" fontId="43" fillId="13" borderId="18" xfId="0" applyFont="1" applyFill="1" applyBorder="1" applyAlignment="1">
      <alignment horizontal="center" vertical="center" wrapText="1" readingOrder="1"/>
    </xf>
    <xf numFmtId="0" fontId="43" fillId="13" borderId="19"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24" xfId="0" applyFont="1" applyFill="1" applyBorder="1" applyAlignment="1">
      <alignment horizontal="center" vertical="center" wrapText="1" readingOrder="1"/>
    </xf>
    <xf numFmtId="0" fontId="41" fillId="14" borderId="2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33" xfId="0" applyFont="1" applyFill="1" applyBorder="1" applyAlignment="1">
      <alignment horizontal="center" vertical="center" wrapText="1" readingOrder="1"/>
    </xf>
    <xf numFmtId="0" fontId="38" fillId="14" borderId="34"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26" xfId="0" applyFont="1" applyFill="1" applyBorder="1" applyAlignment="1">
      <alignment horizontal="center" vertical="center" wrapText="1" readingOrder="1"/>
    </xf>
    <xf numFmtId="0" fontId="38" fillId="3" borderId="23" xfId="0" applyFont="1" applyFill="1" applyBorder="1" applyAlignment="1">
      <alignment horizontal="center" vertical="center" wrapText="1" readingOrder="1"/>
    </xf>
    <xf numFmtId="0" fontId="38" fillId="3" borderId="22" xfId="0" applyFont="1" applyFill="1" applyBorder="1" applyAlignment="1">
      <alignment horizontal="center" vertical="center" wrapText="1" readingOrder="1"/>
    </xf>
    <xf numFmtId="0" fontId="38" fillId="3" borderId="28" xfId="0" applyFont="1" applyFill="1" applyBorder="1" applyAlignment="1">
      <alignment horizontal="center" vertical="center" wrapText="1" readingOrder="1"/>
    </xf>
    <xf numFmtId="0" fontId="38" fillId="3" borderId="29"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349898</xdr:colOff>
      <xdr:row>1</xdr:row>
      <xdr:rowOff>87475</xdr:rowOff>
    </xdr:from>
    <xdr:to>
      <xdr:col>1</xdr:col>
      <xdr:colOff>1331556</xdr:colOff>
      <xdr:row>4</xdr:row>
      <xdr:rowOff>297008</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6" y="145791"/>
          <a:ext cx="981658" cy="967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281709</xdr:colOff>
      <xdr:row>2</xdr:row>
      <xdr:rowOff>41563</xdr:rowOff>
    </xdr:from>
    <xdr:to>
      <xdr:col>4</xdr:col>
      <xdr:colOff>1908595</xdr:colOff>
      <xdr:row>9</xdr:row>
      <xdr:rowOff>129887</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2277" y="474518"/>
          <a:ext cx="1626886" cy="1603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0"/>
  <sheetViews>
    <sheetView zoomScale="98" zoomScaleNormal="98" workbookViewId="0">
      <selection activeCell="B9" sqref="B9:H10"/>
    </sheetView>
  </sheetViews>
  <sheetFormatPr baseColWidth="10" defaultColWidth="11.42578125" defaultRowHeight="15" x14ac:dyDescent="0.25"/>
  <cols>
    <col min="1" max="1" width="2.85546875" style="78" customWidth="1"/>
    <col min="2" max="3" width="24.7109375" style="78" customWidth="1"/>
    <col min="4" max="4" width="16" style="78" customWidth="1"/>
    <col min="5" max="5" width="24.7109375" style="78" customWidth="1"/>
    <col min="6" max="6" width="27.7109375" style="78" customWidth="1"/>
    <col min="7" max="8" width="24.7109375" style="78" customWidth="1"/>
    <col min="9" max="16384" width="11.42578125" style="78"/>
  </cols>
  <sheetData>
    <row r="1" spans="2:8" ht="4.5" customHeight="1" x14ac:dyDescent="0.25"/>
    <row r="2" spans="2:8" ht="29.25" customHeight="1" x14ac:dyDescent="0.25">
      <c r="B2" s="170"/>
      <c r="C2" s="171" t="s">
        <v>195</v>
      </c>
      <c r="D2" s="172"/>
      <c r="E2" s="172"/>
      <c r="F2" s="172"/>
      <c r="G2" s="172"/>
      <c r="H2" s="118" t="s">
        <v>196</v>
      </c>
    </row>
    <row r="3" spans="2:8" x14ac:dyDescent="0.25">
      <c r="B3" s="170"/>
      <c r="C3" s="172"/>
      <c r="D3" s="172"/>
      <c r="E3" s="172"/>
      <c r="F3" s="172"/>
      <c r="G3" s="172"/>
      <c r="H3" s="119" t="s">
        <v>197</v>
      </c>
    </row>
    <row r="4" spans="2:8" x14ac:dyDescent="0.25">
      <c r="B4" s="170"/>
      <c r="C4" s="173" t="s">
        <v>205</v>
      </c>
      <c r="D4" s="173"/>
      <c r="E4" s="173"/>
      <c r="F4" s="173"/>
      <c r="G4" s="173"/>
      <c r="H4" s="119" t="s">
        <v>198</v>
      </c>
    </row>
    <row r="5" spans="2:8" ht="32.25" customHeight="1" x14ac:dyDescent="0.25">
      <c r="B5" s="170"/>
      <c r="C5" s="173"/>
      <c r="D5" s="173"/>
      <c r="E5" s="173"/>
      <c r="F5" s="173"/>
      <c r="G5" s="173"/>
      <c r="H5" s="120" t="s">
        <v>199</v>
      </c>
    </row>
    <row r="6" spans="2:8" ht="15.75" thickBot="1" x14ac:dyDescent="0.3"/>
    <row r="7" spans="2:8" ht="18" x14ac:dyDescent="0.25">
      <c r="B7" s="133" t="s">
        <v>147</v>
      </c>
      <c r="C7" s="134"/>
      <c r="D7" s="134"/>
      <c r="E7" s="134"/>
      <c r="F7" s="134"/>
      <c r="G7" s="134"/>
      <c r="H7" s="135"/>
    </row>
    <row r="8" spans="2:8" x14ac:dyDescent="0.25">
      <c r="B8" s="79"/>
      <c r="C8" s="80"/>
      <c r="D8" s="80"/>
      <c r="E8" s="80"/>
      <c r="F8" s="80"/>
      <c r="G8" s="80"/>
      <c r="H8" s="81"/>
    </row>
    <row r="9" spans="2:8" ht="63" customHeight="1" x14ac:dyDescent="0.25">
      <c r="B9" s="136" t="s">
        <v>190</v>
      </c>
      <c r="C9" s="137"/>
      <c r="D9" s="137"/>
      <c r="E9" s="137"/>
      <c r="F9" s="137"/>
      <c r="G9" s="137"/>
      <c r="H9" s="138"/>
    </row>
    <row r="10" spans="2:8" ht="63" customHeight="1" x14ac:dyDescent="0.25">
      <c r="B10" s="139"/>
      <c r="C10" s="140"/>
      <c r="D10" s="140"/>
      <c r="E10" s="140"/>
      <c r="F10" s="140"/>
      <c r="G10" s="140"/>
      <c r="H10" s="141"/>
    </row>
    <row r="11" spans="2:8" ht="16.5" x14ac:dyDescent="0.25">
      <c r="B11" s="142" t="s">
        <v>145</v>
      </c>
      <c r="C11" s="143"/>
      <c r="D11" s="143"/>
      <c r="E11" s="143"/>
      <c r="F11" s="143"/>
      <c r="G11" s="143"/>
      <c r="H11" s="144"/>
    </row>
    <row r="12" spans="2:8" ht="95.25" customHeight="1" x14ac:dyDescent="0.25">
      <c r="B12" s="152" t="s">
        <v>150</v>
      </c>
      <c r="C12" s="153"/>
      <c r="D12" s="153"/>
      <c r="E12" s="153"/>
      <c r="F12" s="153"/>
      <c r="G12" s="153"/>
      <c r="H12" s="154"/>
    </row>
    <row r="13" spans="2:8" ht="16.5" x14ac:dyDescent="0.25">
      <c r="B13" s="115"/>
      <c r="C13" s="116"/>
      <c r="D13" s="116"/>
      <c r="E13" s="116"/>
      <c r="F13" s="116"/>
      <c r="G13" s="116"/>
      <c r="H13" s="117"/>
    </row>
    <row r="14" spans="2:8" ht="16.5" customHeight="1" x14ac:dyDescent="0.25">
      <c r="B14" s="145" t="s">
        <v>183</v>
      </c>
      <c r="C14" s="146"/>
      <c r="D14" s="146"/>
      <c r="E14" s="146"/>
      <c r="F14" s="146"/>
      <c r="G14" s="146"/>
      <c r="H14" s="147"/>
    </row>
    <row r="15" spans="2:8" ht="44.25" customHeight="1" x14ac:dyDescent="0.25">
      <c r="B15" s="145"/>
      <c r="C15" s="146"/>
      <c r="D15" s="146"/>
      <c r="E15" s="146"/>
      <c r="F15" s="146"/>
      <c r="G15" s="146"/>
      <c r="H15" s="147"/>
    </row>
    <row r="16" spans="2:8" ht="15.75" thickBot="1" x14ac:dyDescent="0.3">
      <c r="B16" s="104"/>
      <c r="C16" s="107"/>
      <c r="D16" s="112"/>
      <c r="E16" s="113"/>
      <c r="F16" s="113"/>
      <c r="G16" s="114"/>
      <c r="H16" s="108"/>
    </row>
    <row r="17" spans="2:8" ht="15.75" thickTop="1" x14ac:dyDescent="0.25">
      <c r="B17" s="104"/>
      <c r="C17" s="148" t="s">
        <v>146</v>
      </c>
      <c r="D17" s="149"/>
      <c r="E17" s="150" t="s">
        <v>184</v>
      </c>
      <c r="F17" s="151"/>
      <c r="G17" s="107"/>
      <c r="H17" s="108"/>
    </row>
    <row r="18" spans="2:8" ht="35.25" customHeight="1" x14ac:dyDescent="0.25">
      <c r="B18" s="104"/>
      <c r="C18" s="174" t="s">
        <v>177</v>
      </c>
      <c r="D18" s="175"/>
      <c r="E18" s="155" t="s">
        <v>182</v>
      </c>
      <c r="F18" s="156"/>
      <c r="G18" s="107"/>
      <c r="H18" s="108"/>
    </row>
    <row r="19" spans="2:8" ht="17.25" customHeight="1" x14ac:dyDescent="0.25">
      <c r="B19" s="104"/>
      <c r="C19" s="174" t="s">
        <v>178</v>
      </c>
      <c r="D19" s="175"/>
      <c r="E19" s="155" t="s">
        <v>180</v>
      </c>
      <c r="F19" s="156"/>
      <c r="G19" s="107"/>
      <c r="H19" s="108"/>
    </row>
    <row r="20" spans="2:8" ht="19.5" customHeight="1" x14ac:dyDescent="0.25">
      <c r="B20" s="104"/>
      <c r="C20" s="174" t="s">
        <v>179</v>
      </c>
      <c r="D20" s="175"/>
      <c r="E20" s="155" t="s">
        <v>181</v>
      </c>
      <c r="F20" s="156"/>
      <c r="G20" s="107"/>
      <c r="H20" s="108"/>
    </row>
    <row r="21" spans="2:8" ht="69.75" customHeight="1" x14ac:dyDescent="0.25">
      <c r="B21" s="104"/>
      <c r="C21" s="174" t="s">
        <v>148</v>
      </c>
      <c r="D21" s="175"/>
      <c r="E21" s="155" t="s">
        <v>149</v>
      </c>
      <c r="F21" s="156"/>
      <c r="G21" s="107"/>
      <c r="H21" s="108"/>
    </row>
    <row r="22" spans="2:8" ht="34.5" customHeight="1" x14ac:dyDescent="0.25">
      <c r="B22" s="104"/>
      <c r="C22" s="157" t="s">
        <v>2</v>
      </c>
      <c r="D22" s="158"/>
      <c r="E22" s="159" t="s">
        <v>191</v>
      </c>
      <c r="F22" s="160"/>
      <c r="G22" s="107"/>
      <c r="H22" s="108"/>
    </row>
    <row r="23" spans="2:8" ht="27.75" customHeight="1" x14ac:dyDescent="0.25">
      <c r="B23" s="104"/>
      <c r="C23" s="157" t="s">
        <v>3</v>
      </c>
      <c r="D23" s="158"/>
      <c r="E23" s="159" t="s">
        <v>192</v>
      </c>
      <c r="F23" s="160"/>
      <c r="G23" s="107"/>
      <c r="H23" s="108"/>
    </row>
    <row r="24" spans="2:8" ht="28.5" customHeight="1" x14ac:dyDescent="0.25">
      <c r="B24" s="104"/>
      <c r="C24" s="157" t="s">
        <v>37</v>
      </c>
      <c r="D24" s="158"/>
      <c r="E24" s="159" t="s">
        <v>193</v>
      </c>
      <c r="F24" s="160"/>
      <c r="G24" s="107"/>
      <c r="H24" s="108"/>
    </row>
    <row r="25" spans="2:8" ht="72.75" customHeight="1" x14ac:dyDescent="0.25">
      <c r="B25" s="104"/>
      <c r="C25" s="157" t="s">
        <v>1</v>
      </c>
      <c r="D25" s="158"/>
      <c r="E25" s="159" t="s">
        <v>194</v>
      </c>
      <c r="F25" s="160"/>
      <c r="G25" s="107"/>
      <c r="H25" s="108"/>
    </row>
    <row r="26" spans="2:8" ht="64.5" customHeight="1" x14ac:dyDescent="0.25">
      <c r="B26" s="104"/>
      <c r="C26" s="157" t="s">
        <v>45</v>
      </c>
      <c r="D26" s="158"/>
      <c r="E26" s="159" t="s">
        <v>152</v>
      </c>
      <c r="F26" s="160"/>
      <c r="G26" s="107"/>
      <c r="H26" s="108"/>
    </row>
    <row r="27" spans="2:8" ht="71.25" customHeight="1" x14ac:dyDescent="0.25">
      <c r="B27" s="104"/>
      <c r="C27" s="157" t="s">
        <v>151</v>
      </c>
      <c r="D27" s="158"/>
      <c r="E27" s="159" t="s">
        <v>153</v>
      </c>
      <c r="F27" s="160"/>
      <c r="G27" s="107"/>
      <c r="H27" s="108"/>
    </row>
    <row r="28" spans="2:8" ht="55.5" customHeight="1" x14ac:dyDescent="0.25">
      <c r="B28" s="104"/>
      <c r="C28" s="164" t="s">
        <v>154</v>
      </c>
      <c r="D28" s="165"/>
      <c r="E28" s="159" t="s">
        <v>155</v>
      </c>
      <c r="F28" s="160"/>
      <c r="G28" s="107"/>
      <c r="H28" s="108"/>
    </row>
    <row r="29" spans="2:8" ht="42" customHeight="1" x14ac:dyDescent="0.25">
      <c r="B29" s="104"/>
      <c r="C29" s="164" t="s">
        <v>43</v>
      </c>
      <c r="D29" s="165"/>
      <c r="E29" s="159" t="s">
        <v>156</v>
      </c>
      <c r="F29" s="160"/>
      <c r="G29" s="107"/>
      <c r="H29" s="108"/>
    </row>
    <row r="30" spans="2:8" ht="59.25" customHeight="1" x14ac:dyDescent="0.25">
      <c r="B30" s="104"/>
      <c r="C30" s="164" t="s">
        <v>144</v>
      </c>
      <c r="D30" s="165"/>
      <c r="E30" s="159" t="s">
        <v>157</v>
      </c>
      <c r="F30" s="160"/>
      <c r="G30" s="107"/>
      <c r="H30" s="108"/>
    </row>
    <row r="31" spans="2:8" ht="23.25" customHeight="1" x14ac:dyDescent="0.25">
      <c r="B31" s="104"/>
      <c r="C31" s="164" t="s">
        <v>12</v>
      </c>
      <c r="D31" s="165"/>
      <c r="E31" s="159" t="s">
        <v>158</v>
      </c>
      <c r="F31" s="160"/>
      <c r="G31" s="107"/>
      <c r="H31" s="108"/>
    </row>
    <row r="32" spans="2:8" ht="30.75" customHeight="1" x14ac:dyDescent="0.25">
      <c r="B32" s="104"/>
      <c r="C32" s="164" t="s">
        <v>162</v>
      </c>
      <c r="D32" s="165"/>
      <c r="E32" s="159" t="s">
        <v>159</v>
      </c>
      <c r="F32" s="160"/>
      <c r="G32" s="107"/>
      <c r="H32" s="108"/>
    </row>
    <row r="33" spans="2:8" ht="35.25" customHeight="1" x14ac:dyDescent="0.25">
      <c r="B33" s="104"/>
      <c r="C33" s="164" t="s">
        <v>163</v>
      </c>
      <c r="D33" s="165"/>
      <c r="E33" s="159" t="s">
        <v>160</v>
      </c>
      <c r="F33" s="160"/>
      <c r="G33" s="107"/>
      <c r="H33" s="108"/>
    </row>
    <row r="34" spans="2:8" ht="33" customHeight="1" x14ac:dyDescent="0.25">
      <c r="B34" s="104"/>
      <c r="C34" s="164" t="s">
        <v>163</v>
      </c>
      <c r="D34" s="165"/>
      <c r="E34" s="159" t="s">
        <v>160</v>
      </c>
      <c r="F34" s="160"/>
      <c r="G34" s="107"/>
      <c r="H34" s="108"/>
    </row>
    <row r="35" spans="2:8" ht="30" customHeight="1" x14ac:dyDescent="0.25">
      <c r="B35" s="104"/>
      <c r="C35" s="164" t="s">
        <v>164</v>
      </c>
      <c r="D35" s="165"/>
      <c r="E35" s="159" t="s">
        <v>161</v>
      </c>
      <c r="F35" s="160"/>
      <c r="G35" s="107"/>
      <c r="H35" s="108"/>
    </row>
    <row r="36" spans="2:8" ht="35.25" customHeight="1" x14ac:dyDescent="0.25">
      <c r="B36" s="104"/>
      <c r="C36" s="164" t="s">
        <v>165</v>
      </c>
      <c r="D36" s="165"/>
      <c r="E36" s="159" t="s">
        <v>166</v>
      </c>
      <c r="F36" s="160"/>
      <c r="G36" s="107"/>
      <c r="H36" s="108"/>
    </row>
    <row r="37" spans="2:8" ht="31.5" customHeight="1" x14ac:dyDescent="0.25">
      <c r="B37" s="104"/>
      <c r="C37" s="164" t="s">
        <v>167</v>
      </c>
      <c r="D37" s="165"/>
      <c r="E37" s="159" t="s">
        <v>168</v>
      </c>
      <c r="F37" s="160"/>
      <c r="G37" s="107"/>
      <c r="H37" s="108"/>
    </row>
    <row r="38" spans="2:8" ht="35.25" customHeight="1" x14ac:dyDescent="0.25">
      <c r="B38" s="104"/>
      <c r="C38" s="164" t="s">
        <v>169</v>
      </c>
      <c r="D38" s="165"/>
      <c r="E38" s="159" t="s">
        <v>170</v>
      </c>
      <c r="F38" s="160"/>
      <c r="G38" s="107"/>
      <c r="H38" s="108"/>
    </row>
    <row r="39" spans="2:8" ht="59.25" customHeight="1" x14ac:dyDescent="0.25">
      <c r="B39" s="104"/>
      <c r="C39" s="164" t="s">
        <v>171</v>
      </c>
      <c r="D39" s="165"/>
      <c r="E39" s="159" t="s">
        <v>172</v>
      </c>
      <c r="F39" s="160"/>
      <c r="G39" s="107"/>
      <c r="H39" s="108"/>
    </row>
    <row r="40" spans="2:8" ht="29.25" customHeight="1" x14ac:dyDescent="0.25">
      <c r="B40" s="104"/>
      <c r="C40" s="164" t="s">
        <v>29</v>
      </c>
      <c r="D40" s="165"/>
      <c r="E40" s="159" t="s">
        <v>173</v>
      </c>
      <c r="F40" s="160"/>
      <c r="G40" s="107"/>
      <c r="H40" s="108"/>
    </row>
    <row r="41" spans="2:8" ht="82.5" customHeight="1" x14ac:dyDescent="0.25">
      <c r="B41" s="104"/>
      <c r="C41" s="164" t="s">
        <v>175</v>
      </c>
      <c r="D41" s="165"/>
      <c r="E41" s="159" t="s">
        <v>174</v>
      </c>
      <c r="F41" s="160"/>
      <c r="G41" s="107"/>
      <c r="H41" s="108"/>
    </row>
    <row r="42" spans="2:8" ht="46.5" customHeight="1" x14ac:dyDescent="0.25">
      <c r="B42" s="104"/>
      <c r="C42" s="164" t="s">
        <v>34</v>
      </c>
      <c r="D42" s="165"/>
      <c r="E42" s="159" t="s">
        <v>176</v>
      </c>
      <c r="F42" s="160"/>
      <c r="G42" s="107"/>
      <c r="H42" s="108"/>
    </row>
    <row r="43" spans="2:8" ht="6.75" customHeight="1" thickBot="1" x14ac:dyDescent="0.3">
      <c r="B43" s="104"/>
      <c r="C43" s="166"/>
      <c r="D43" s="167"/>
      <c r="E43" s="168"/>
      <c r="F43" s="169"/>
      <c r="G43" s="107"/>
      <c r="H43" s="108"/>
    </row>
    <row r="44" spans="2:8" ht="15.75" thickTop="1" x14ac:dyDescent="0.25">
      <c r="B44" s="104"/>
      <c r="C44" s="105"/>
      <c r="D44" s="105"/>
      <c r="E44" s="106"/>
      <c r="F44" s="106"/>
      <c r="G44" s="107"/>
      <c r="H44" s="108"/>
    </row>
    <row r="45" spans="2:8" ht="21" customHeight="1" x14ac:dyDescent="0.25">
      <c r="B45" s="161" t="s">
        <v>185</v>
      </c>
      <c r="C45" s="162"/>
      <c r="D45" s="162"/>
      <c r="E45" s="162"/>
      <c r="F45" s="162"/>
      <c r="G45" s="162"/>
      <c r="H45" s="163"/>
    </row>
    <row r="46" spans="2:8" ht="20.25" customHeight="1" x14ac:dyDescent="0.25">
      <c r="B46" s="161" t="s">
        <v>186</v>
      </c>
      <c r="C46" s="162"/>
      <c r="D46" s="162"/>
      <c r="E46" s="162"/>
      <c r="F46" s="162"/>
      <c r="G46" s="162"/>
      <c r="H46" s="163"/>
    </row>
    <row r="47" spans="2:8" ht="20.25" customHeight="1" x14ac:dyDescent="0.25">
      <c r="B47" s="161" t="s">
        <v>187</v>
      </c>
      <c r="C47" s="162"/>
      <c r="D47" s="162"/>
      <c r="E47" s="162"/>
      <c r="F47" s="162"/>
      <c r="G47" s="162"/>
      <c r="H47" s="163"/>
    </row>
    <row r="48" spans="2:8" ht="20.25" customHeight="1" x14ac:dyDescent="0.25">
      <c r="B48" s="161" t="s">
        <v>188</v>
      </c>
      <c r="C48" s="162"/>
      <c r="D48" s="162"/>
      <c r="E48" s="162"/>
      <c r="F48" s="162"/>
      <c r="G48" s="162"/>
      <c r="H48" s="163"/>
    </row>
    <row r="49" spans="2:8" x14ac:dyDescent="0.25">
      <c r="B49" s="161" t="s">
        <v>189</v>
      </c>
      <c r="C49" s="162"/>
      <c r="D49" s="162"/>
      <c r="E49" s="162"/>
      <c r="F49" s="162"/>
      <c r="G49" s="162"/>
      <c r="H49" s="163"/>
    </row>
    <row r="50" spans="2:8" ht="15.75" thickBot="1" x14ac:dyDescent="0.3">
      <c r="B50" s="109"/>
      <c r="C50" s="110"/>
      <c r="D50" s="110"/>
      <c r="E50" s="110"/>
      <c r="F50" s="110"/>
      <c r="G50" s="110"/>
      <c r="H50" s="111"/>
    </row>
  </sheetData>
  <mergeCells count="67">
    <mergeCell ref="B2:B5"/>
    <mergeCell ref="C2:G3"/>
    <mergeCell ref="C4:G5"/>
    <mergeCell ref="E33:F33"/>
    <mergeCell ref="C33:D33"/>
    <mergeCell ref="C21:D21"/>
    <mergeCell ref="E21:F21"/>
    <mergeCell ref="C19:D19"/>
    <mergeCell ref="E19:F19"/>
    <mergeCell ref="C20:D20"/>
    <mergeCell ref="E20:F20"/>
    <mergeCell ref="E27:F27"/>
    <mergeCell ref="C27:D27"/>
    <mergeCell ref="C30:D30"/>
    <mergeCell ref="E30:F30"/>
    <mergeCell ref="C18:D18"/>
    <mergeCell ref="B46:H46"/>
    <mergeCell ref="C43:D43"/>
    <mergeCell ref="E43:F43"/>
    <mergeCell ref="C42:D42"/>
    <mergeCell ref="E42:F42"/>
    <mergeCell ref="C38:D38"/>
    <mergeCell ref="B45:H45"/>
    <mergeCell ref="C34:D34"/>
    <mergeCell ref="E34:F34"/>
    <mergeCell ref="C35:D35"/>
    <mergeCell ref="E35:F35"/>
    <mergeCell ref="E38:F38"/>
    <mergeCell ref="C39:D39"/>
    <mergeCell ref="C40:D40"/>
    <mergeCell ref="E40:F40"/>
    <mergeCell ref="C41:D41"/>
    <mergeCell ref="E41:F41"/>
    <mergeCell ref="B47:H47"/>
    <mergeCell ref="B48:H48"/>
    <mergeCell ref="B49:H49"/>
    <mergeCell ref="E28:F28"/>
    <mergeCell ref="C28:D28"/>
    <mergeCell ref="C29:D29"/>
    <mergeCell ref="E29:F29"/>
    <mergeCell ref="C31:D31"/>
    <mergeCell ref="E31:F31"/>
    <mergeCell ref="E39:F39"/>
    <mergeCell ref="C37:D37"/>
    <mergeCell ref="C36:D36"/>
    <mergeCell ref="E36:F36"/>
    <mergeCell ref="E37:F37"/>
    <mergeCell ref="C32:D32"/>
    <mergeCell ref="E32:F32"/>
    <mergeCell ref="E18:F18"/>
    <mergeCell ref="C22:D22"/>
    <mergeCell ref="E22:F22"/>
    <mergeCell ref="C26:D26"/>
    <mergeCell ref="C23:D23"/>
    <mergeCell ref="C24:D24"/>
    <mergeCell ref="C25:D25"/>
    <mergeCell ref="E23:F23"/>
    <mergeCell ref="E24:F24"/>
    <mergeCell ref="E25:F25"/>
    <mergeCell ref="E26:F26"/>
    <mergeCell ref="B7:H7"/>
    <mergeCell ref="B9:H10"/>
    <mergeCell ref="B11:H11"/>
    <mergeCell ref="B14:H15"/>
    <mergeCell ref="C17:D17"/>
    <mergeCell ref="E17:F17"/>
    <mergeCell ref="B12:H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2:BJ83"/>
  <sheetViews>
    <sheetView tabSelected="1" zoomScale="60" zoomScaleNormal="60" workbookViewId="0">
      <pane xSplit="6" ySplit="20" topLeftCell="G53" activePane="bottomRight" state="frozen"/>
      <selection pane="topRight" activeCell="G1" sqref="G1"/>
      <selection pane="bottomLeft" activeCell="A21" sqref="A21"/>
      <selection pane="bottomRight" activeCell="J51" sqref="J51:J56"/>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28515625" style="1" customWidth="1"/>
    <col min="27" max="27" width="9.28515625" style="1" customWidth="1"/>
    <col min="28" max="28" width="9.140625" style="1" customWidth="1"/>
    <col min="29" max="29" width="8.42578125" style="1" customWidth="1"/>
    <col min="30" max="30" width="13.5703125" style="1" customWidth="1"/>
    <col min="31" max="16384" width="11.42578125" style="1"/>
  </cols>
  <sheetData>
    <row r="2" spans="1:62" ht="16.5" customHeight="1" x14ac:dyDescent="0.3">
      <c r="E2" s="201"/>
      <c r="F2" s="202" t="s">
        <v>195</v>
      </c>
      <c r="G2" s="203"/>
      <c r="H2" s="203"/>
      <c r="I2" s="203"/>
      <c r="J2" s="203"/>
      <c r="K2" s="203"/>
      <c r="L2" s="203"/>
      <c r="M2" s="203"/>
      <c r="N2" s="203"/>
      <c r="O2" s="203"/>
      <c r="P2" s="204"/>
      <c r="Q2" s="192" t="s">
        <v>196</v>
      </c>
      <c r="R2" s="193"/>
      <c r="S2" s="193"/>
      <c r="T2" s="194"/>
    </row>
    <row r="3" spans="1:62" x14ac:dyDescent="0.3">
      <c r="E3" s="201"/>
      <c r="F3" s="205"/>
      <c r="G3" s="206"/>
      <c r="H3" s="206"/>
      <c r="I3" s="206"/>
      <c r="J3" s="206"/>
      <c r="K3" s="206"/>
      <c r="L3" s="206"/>
      <c r="M3" s="206"/>
      <c r="N3" s="206"/>
      <c r="O3" s="206"/>
      <c r="P3" s="207"/>
      <c r="Q3" s="198"/>
      <c r="R3" s="199"/>
      <c r="S3" s="199"/>
      <c r="T3" s="200"/>
    </row>
    <row r="4" spans="1:62" x14ac:dyDescent="0.3">
      <c r="E4" s="201"/>
      <c r="F4" s="205"/>
      <c r="G4" s="206"/>
      <c r="H4" s="206"/>
      <c r="I4" s="206"/>
      <c r="J4" s="206"/>
      <c r="K4" s="206"/>
      <c r="L4" s="206"/>
      <c r="M4" s="206"/>
      <c r="N4" s="206"/>
      <c r="O4" s="206"/>
      <c r="P4" s="207"/>
      <c r="Q4" s="195"/>
      <c r="R4" s="196"/>
      <c r="S4" s="196"/>
      <c r="T4" s="197"/>
    </row>
    <row r="5" spans="1:62" x14ac:dyDescent="0.3">
      <c r="E5" s="201"/>
      <c r="F5" s="205"/>
      <c r="G5" s="206"/>
      <c r="H5" s="206"/>
      <c r="I5" s="206"/>
      <c r="J5" s="206"/>
      <c r="K5" s="206"/>
      <c r="L5" s="206"/>
      <c r="M5" s="206"/>
      <c r="N5" s="206"/>
      <c r="O5" s="206"/>
      <c r="P5" s="207"/>
      <c r="Q5" s="192" t="s">
        <v>197</v>
      </c>
      <c r="R5" s="193"/>
      <c r="S5" s="193"/>
      <c r="T5" s="194"/>
    </row>
    <row r="6" spans="1:62" x14ac:dyDescent="0.3">
      <c r="E6" s="201"/>
      <c r="F6" s="208"/>
      <c r="G6" s="209"/>
      <c r="H6" s="209"/>
      <c r="I6" s="209"/>
      <c r="J6" s="209"/>
      <c r="K6" s="209"/>
      <c r="L6" s="209"/>
      <c r="M6" s="209"/>
      <c r="N6" s="209"/>
      <c r="O6" s="209"/>
      <c r="P6" s="210"/>
      <c r="Q6" s="195"/>
      <c r="R6" s="196"/>
      <c r="S6" s="196"/>
      <c r="T6" s="197"/>
    </row>
    <row r="7" spans="1:62" x14ac:dyDescent="0.3">
      <c r="E7" s="201"/>
      <c r="F7" s="202" t="s">
        <v>207</v>
      </c>
      <c r="G7" s="203"/>
      <c r="H7" s="203"/>
      <c r="I7" s="203"/>
      <c r="J7" s="203"/>
      <c r="K7" s="203"/>
      <c r="L7" s="203"/>
      <c r="M7" s="203"/>
      <c r="N7" s="203"/>
      <c r="O7" s="203"/>
      <c r="P7" s="204"/>
      <c r="Q7" s="191" t="s">
        <v>199</v>
      </c>
      <c r="R7" s="191"/>
      <c r="S7" s="191"/>
      <c r="T7" s="191"/>
    </row>
    <row r="8" spans="1:62" x14ac:dyDescent="0.3">
      <c r="E8" s="201"/>
      <c r="F8" s="205"/>
      <c r="G8" s="206"/>
      <c r="H8" s="206"/>
      <c r="I8" s="206"/>
      <c r="J8" s="206"/>
      <c r="K8" s="206"/>
      <c r="L8" s="206"/>
      <c r="M8" s="206"/>
      <c r="N8" s="206"/>
      <c r="O8" s="206"/>
      <c r="P8" s="207"/>
      <c r="Q8" s="191"/>
      <c r="R8" s="191"/>
      <c r="S8" s="191"/>
      <c r="T8" s="191"/>
    </row>
    <row r="9" spans="1:62" x14ac:dyDescent="0.3">
      <c r="E9" s="201"/>
      <c r="F9" s="205"/>
      <c r="G9" s="206"/>
      <c r="H9" s="206"/>
      <c r="I9" s="206"/>
      <c r="J9" s="206"/>
      <c r="K9" s="206"/>
      <c r="L9" s="206"/>
      <c r="M9" s="206"/>
      <c r="N9" s="206"/>
      <c r="O9" s="206"/>
      <c r="P9" s="207"/>
      <c r="Q9" s="191"/>
      <c r="R9" s="191"/>
      <c r="S9" s="191"/>
      <c r="T9" s="191"/>
    </row>
    <row r="10" spans="1:62" x14ac:dyDescent="0.3">
      <c r="E10" s="201"/>
      <c r="F10" s="205"/>
      <c r="G10" s="206"/>
      <c r="H10" s="206"/>
      <c r="I10" s="206"/>
      <c r="J10" s="206"/>
      <c r="K10" s="206"/>
      <c r="L10" s="206"/>
      <c r="M10" s="206"/>
      <c r="N10" s="206"/>
      <c r="O10" s="206"/>
      <c r="P10" s="207"/>
      <c r="Q10" s="191"/>
      <c r="R10" s="191"/>
      <c r="S10" s="191"/>
      <c r="T10" s="191"/>
    </row>
    <row r="11" spans="1:62" x14ac:dyDescent="0.3">
      <c r="E11" s="201"/>
      <c r="F11" s="208"/>
      <c r="G11" s="209"/>
      <c r="H11" s="209"/>
      <c r="I11" s="209"/>
      <c r="J11" s="209"/>
      <c r="K11" s="209"/>
      <c r="L11" s="209"/>
      <c r="M11" s="209"/>
      <c r="N11" s="209"/>
      <c r="O11" s="209"/>
      <c r="P11" s="210"/>
      <c r="Q11" s="191"/>
      <c r="R11" s="191"/>
      <c r="S11" s="191"/>
      <c r="T11" s="191"/>
    </row>
    <row r="13" spans="1:62" ht="16.5" customHeight="1" x14ac:dyDescent="0.3">
      <c r="A13" s="211" t="s">
        <v>126</v>
      </c>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row>
    <row r="14" spans="1:62" ht="24" customHeight="1" x14ac:dyDescent="0.3">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row>
    <row r="15" spans="1:62" ht="26.25" customHeight="1" x14ac:dyDescent="0.3">
      <c r="A15" s="187" t="s">
        <v>38</v>
      </c>
      <c r="B15" s="187"/>
      <c r="C15" s="212" t="s">
        <v>208</v>
      </c>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4"/>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row>
    <row r="16" spans="1:62" ht="30" customHeight="1" x14ac:dyDescent="0.3">
      <c r="A16" s="187" t="s">
        <v>116</v>
      </c>
      <c r="B16" s="187"/>
      <c r="C16" s="212" t="s">
        <v>209</v>
      </c>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4"/>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row>
    <row r="17" spans="1:62" ht="49.5" customHeight="1" x14ac:dyDescent="0.3">
      <c r="A17" s="187" t="s">
        <v>39</v>
      </c>
      <c r="B17" s="187"/>
      <c r="C17" s="215" t="s">
        <v>210</v>
      </c>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7"/>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row>
    <row r="18" spans="1:62" x14ac:dyDescent="0.3">
      <c r="A18" s="178" t="s">
        <v>122</v>
      </c>
      <c r="B18" s="178"/>
      <c r="C18" s="178"/>
      <c r="D18" s="178"/>
      <c r="E18" s="178"/>
      <c r="F18" s="178"/>
      <c r="G18" s="178"/>
      <c r="H18" s="178" t="s">
        <v>123</v>
      </c>
      <c r="I18" s="178"/>
      <c r="J18" s="178"/>
      <c r="K18" s="178"/>
      <c r="L18" s="178"/>
      <c r="M18" s="178"/>
      <c r="N18" s="178"/>
      <c r="O18" s="178" t="s">
        <v>124</v>
      </c>
      <c r="P18" s="178"/>
      <c r="Q18" s="178"/>
      <c r="R18" s="178"/>
      <c r="S18" s="178"/>
      <c r="T18" s="178"/>
      <c r="U18" s="178"/>
      <c r="V18" s="178"/>
      <c r="W18" s="178"/>
      <c r="X18" s="178" t="s">
        <v>125</v>
      </c>
      <c r="Y18" s="178"/>
      <c r="Z18" s="178"/>
      <c r="AA18" s="178"/>
      <c r="AB18" s="178"/>
      <c r="AC18" s="178"/>
      <c r="AD18" s="178"/>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row>
    <row r="19" spans="1:62" ht="16.5" customHeight="1" x14ac:dyDescent="0.3">
      <c r="A19" s="188" t="s">
        <v>0</v>
      </c>
      <c r="B19" s="178" t="s">
        <v>2</v>
      </c>
      <c r="C19" s="177" t="s">
        <v>3</v>
      </c>
      <c r="D19" s="177" t="s">
        <v>37</v>
      </c>
      <c r="E19" s="178" t="s">
        <v>1</v>
      </c>
      <c r="F19" s="177" t="s">
        <v>45</v>
      </c>
      <c r="G19" s="177" t="s">
        <v>120</v>
      </c>
      <c r="H19" s="177" t="s">
        <v>33</v>
      </c>
      <c r="I19" s="178" t="s">
        <v>5</v>
      </c>
      <c r="J19" s="177" t="s">
        <v>81</v>
      </c>
      <c r="K19" s="177" t="s">
        <v>86</v>
      </c>
      <c r="L19" s="177" t="s">
        <v>40</v>
      </c>
      <c r="M19" s="178" t="s">
        <v>5</v>
      </c>
      <c r="N19" s="177" t="s">
        <v>43</v>
      </c>
      <c r="O19" s="176" t="s">
        <v>11</v>
      </c>
      <c r="P19" s="177" t="s">
        <v>144</v>
      </c>
      <c r="Q19" s="177" t="s">
        <v>12</v>
      </c>
      <c r="R19" s="177" t="s">
        <v>8</v>
      </c>
      <c r="S19" s="177"/>
      <c r="T19" s="177"/>
      <c r="U19" s="177"/>
      <c r="V19" s="177"/>
      <c r="W19" s="177"/>
      <c r="X19" s="176" t="s">
        <v>121</v>
      </c>
      <c r="Y19" s="176" t="s">
        <v>41</v>
      </c>
      <c r="Z19" s="176" t="s">
        <v>5</v>
      </c>
      <c r="AA19" s="176" t="s">
        <v>42</v>
      </c>
      <c r="AB19" s="176" t="s">
        <v>5</v>
      </c>
      <c r="AC19" s="176" t="s">
        <v>44</v>
      </c>
      <c r="AD19" s="176" t="s">
        <v>29</v>
      </c>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row>
    <row r="20" spans="1:62" s="4" customFormat="1" ht="94.5" customHeight="1" x14ac:dyDescent="0.25">
      <c r="A20" s="188"/>
      <c r="B20" s="178"/>
      <c r="C20" s="177"/>
      <c r="D20" s="177"/>
      <c r="E20" s="178"/>
      <c r="F20" s="177"/>
      <c r="G20" s="177"/>
      <c r="H20" s="177"/>
      <c r="I20" s="178"/>
      <c r="J20" s="177"/>
      <c r="K20" s="177"/>
      <c r="L20" s="178"/>
      <c r="M20" s="178"/>
      <c r="N20" s="177"/>
      <c r="O20" s="176"/>
      <c r="P20" s="177"/>
      <c r="Q20" s="177"/>
      <c r="R20" s="122" t="s">
        <v>13</v>
      </c>
      <c r="S20" s="122" t="s">
        <v>17</v>
      </c>
      <c r="T20" s="122" t="s">
        <v>28</v>
      </c>
      <c r="U20" s="122" t="s">
        <v>18</v>
      </c>
      <c r="V20" s="122" t="s">
        <v>21</v>
      </c>
      <c r="W20" s="122" t="s">
        <v>24</v>
      </c>
      <c r="X20" s="176"/>
      <c r="Y20" s="176"/>
      <c r="Z20" s="176"/>
      <c r="AA20" s="176"/>
      <c r="AB20" s="176"/>
      <c r="AC20" s="176"/>
      <c r="AD20" s="176"/>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row>
    <row r="21" spans="1:62" s="3" customFormat="1" ht="167.25" customHeight="1" x14ac:dyDescent="0.25">
      <c r="A21" s="181">
        <v>1</v>
      </c>
      <c r="B21" s="182" t="s">
        <v>117</v>
      </c>
      <c r="C21" s="182" t="s">
        <v>211</v>
      </c>
      <c r="D21" s="182" t="s">
        <v>212</v>
      </c>
      <c r="E21" s="183" t="s">
        <v>256</v>
      </c>
      <c r="F21" s="182" t="s">
        <v>115</v>
      </c>
      <c r="G21" s="179">
        <v>240</v>
      </c>
      <c r="H21" s="180" t="str">
        <f>IF(G21&lt;=0,"",IF(G21&lt;=2,"Muy Baja",IF(G21&lt;=24,"Baja",IF(G21&lt;=500,"Media",IF(G21&lt;=5000,"Alta","Muy Alta")))))</f>
        <v>Media</v>
      </c>
      <c r="I21" s="185">
        <f>IF(H21="","",IF(H21="Muy Baja",0.2,IF(H21="Baja",0.4,IF(H21="Media",0.6,IF(H21="Alta",0.8,IF(H21="Muy Alta",1,))))))</f>
        <v>0.6</v>
      </c>
      <c r="J21" s="186" t="s">
        <v>136</v>
      </c>
      <c r="K21" s="185" t="str">
        <f ca="1">IF(NOT(ISERROR(MATCH(J21,'Tabla Impacto'!$B$221:$B$223,0))),'Tabla Impacto'!$F$223&amp;"Por favor no seleccionar los criterios de impacto(Afectación Económica o presupuestal y Pérdida Reputacional)",J21)</f>
        <v xml:space="preserve">     El riesgo afecta la imagen de la entidad internamente, de conocimiento general, nivel interno, de junta dircetiva y accionistas y/o de provedores</v>
      </c>
      <c r="L21" s="180" t="str">
        <f ca="1">IF(OR(K21='Tabla Impacto'!$C$11,K21='Tabla Impacto'!$D$11),"Leve",IF(OR(K21='Tabla Impacto'!$C$12,K21='Tabla Impacto'!$D$12),"Menor",IF(OR(K21='Tabla Impacto'!$C$13,K21='Tabla Impacto'!$D$13),"Moderado",IF(OR(K21='Tabla Impacto'!$C$14,K21='Tabla Impacto'!$D$14),"Mayor",IF(OR(K21='Tabla Impacto'!$C$15,K21='Tabla Impacto'!$D$15),"Catastrófico","")))))</f>
        <v/>
      </c>
      <c r="M21" s="185" t="str">
        <f ca="1">IF(L21="","",IF(L21="Leve",0.2,IF(L21="Menor",0.4,IF(L21="Moderado",0.6,IF(L21="Mayor",0.8,IF(L21="Catastrófico",1,))))))</f>
        <v/>
      </c>
      <c r="N21" s="184"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3">
        <v>1</v>
      </c>
      <c r="P21" s="124" t="s">
        <v>250</v>
      </c>
      <c r="Q21" s="123" t="str">
        <f>IF(OR(R21="Preventivo",R21="Detectivo"),"Probabilidad",IF(R21="Correctivo","Impacto",""))</f>
        <v>Probabilidad</v>
      </c>
      <c r="R21" s="125" t="s">
        <v>14</v>
      </c>
      <c r="S21" s="125" t="s">
        <v>9</v>
      </c>
      <c r="T21" s="126" t="str">
        <f>IF(AND(R21="Preventivo",S21="Automático"),"50%",IF(AND(R21="Preventivo",S21="Manual"),"40%",IF(AND(R21="Detectivo",S21="Automático"),"40%",IF(AND(R21="Detectivo",S21="Manual"),"30%",IF(AND(R21="Correctivo",S21="Automático"),"35%",IF(AND(R21="Correctivo",S21="Manual"),"25%",""))))))</f>
        <v>40%</v>
      </c>
      <c r="U21" s="125" t="s">
        <v>19</v>
      </c>
      <c r="V21" s="125" t="s">
        <v>22</v>
      </c>
      <c r="W21" s="125" t="s">
        <v>111</v>
      </c>
      <c r="X21" s="127">
        <f>IFERROR(IF(Q21="Probabilidad",(I21-(+I21*T21)),IF(Q21="Impacto",I21,"")),"")</f>
        <v>0.36</v>
      </c>
      <c r="Y21" s="128" t="str">
        <f>IFERROR(IF(X21="","",IF(X21&lt;=0.2,"Muy Baja",IF(X21&lt;=0.4,"Baja",IF(X21&lt;=0.6,"Media",IF(X21&lt;=0.8,"Alta","Muy Alta"))))),"")</f>
        <v>Baja</v>
      </c>
      <c r="Z21" s="126">
        <f>+X21</f>
        <v>0.36</v>
      </c>
      <c r="AA21" s="128" t="str">
        <f ca="1">IFERROR(IF(AB21="","",IF(AB21&lt;=0.2,"Leve",IF(AB21&lt;=0.4,"Menor",IF(AB21&lt;=0.6,"Moderado",IF(AB21&lt;=0.8,"Mayor","Catastrófico"))))),"")</f>
        <v/>
      </c>
      <c r="AB21" s="126" t="str">
        <f ca="1">IFERROR(IF(Q21="Impacto",(M21-(+M21*T21)),IF(Q21="Probabilidad",M21,"")),"")</f>
        <v/>
      </c>
      <c r="AC21" s="129" t="str">
        <f ca="1">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25" t="s">
        <v>32</v>
      </c>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row>
    <row r="22" spans="1:62" ht="151.5" customHeight="1" x14ac:dyDescent="0.3">
      <c r="A22" s="181"/>
      <c r="B22" s="182"/>
      <c r="C22" s="182"/>
      <c r="D22" s="182"/>
      <c r="E22" s="183"/>
      <c r="F22" s="182"/>
      <c r="G22" s="179"/>
      <c r="H22" s="180"/>
      <c r="I22" s="185"/>
      <c r="J22" s="186"/>
      <c r="K22" s="185">
        <f ca="1">IF(NOT(ISERROR(MATCH(J22,_xlfn.ANCHORARRAY(E33),0))),I35&amp;"Por favor no seleccionar los criterios de impacto",J22)</f>
        <v>0</v>
      </c>
      <c r="L22" s="180"/>
      <c r="M22" s="185"/>
      <c r="N22" s="184"/>
      <c r="O22" s="123">
        <v>2</v>
      </c>
      <c r="P22" s="124" t="s">
        <v>248</v>
      </c>
      <c r="Q22" s="123" t="str">
        <f>IF(OR(R22="Preventivo",R22="Detectivo"),"Probabilidad",IF(R22="Correctivo","Impacto",""))</f>
        <v>Probabilidad</v>
      </c>
      <c r="R22" s="125" t="s">
        <v>15</v>
      </c>
      <c r="S22" s="125" t="s">
        <v>9</v>
      </c>
      <c r="T22" s="126" t="str">
        <f t="shared" ref="T22:T26" si="0">IF(AND(R22="Preventivo",S22="Automático"),"50%",IF(AND(R22="Preventivo",S22="Manual"),"40%",IF(AND(R22="Detectivo",S22="Automático"),"40%",IF(AND(R22="Detectivo",S22="Manual"),"30%",IF(AND(R22="Correctivo",S22="Automático"),"35%",IF(AND(R22="Correctivo",S22="Manual"),"25%",""))))))</f>
        <v>30%</v>
      </c>
      <c r="U22" s="125" t="s">
        <v>19</v>
      </c>
      <c r="V22" s="125" t="s">
        <v>22</v>
      </c>
      <c r="W22" s="125" t="s">
        <v>112</v>
      </c>
      <c r="X22" s="127">
        <f>IFERROR(IF(AND(Q21="Probabilidad",Q22="Probabilidad"),(Z21-(+Z21*T22)),IF(Q22="Probabilidad",(I21-(+I21*T22)),IF(Q22="Impacto",Z21,""))),"")</f>
        <v>0.252</v>
      </c>
      <c r="Y22" s="128" t="str">
        <f t="shared" ref="Y22:Y80" si="1">IFERROR(IF(X22="","",IF(X22&lt;=0.2,"Muy Baja",IF(X22&lt;=0.4,"Baja",IF(X22&lt;=0.6,"Media",IF(X22&lt;=0.8,"Alta","Muy Alta"))))),"")</f>
        <v>Baja</v>
      </c>
      <c r="Z22" s="126">
        <f t="shared" ref="Z22:Z26" si="2">+X22</f>
        <v>0.252</v>
      </c>
      <c r="AA22" s="128" t="str">
        <f t="shared" ref="AA22:AA80" ca="1" si="3">IFERROR(IF(AB22="","",IF(AB22&lt;=0.2,"Leve",IF(AB22&lt;=0.4,"Menor",IF(AB22&lt;=0.6,"Moderado",IF(AB22&lt;=0.8,"Mayor","Catastrófico"))))),"")</f>
        <v/>
      </c>
      <c r="AB22" s="126" t="str">
        <f ca="1">IFERROR(IF(AND(Q21="Impacto",Q22="Impacto"),(AB21-(+AB21*T22)),IF(Q22="Impacto",($M$21-(+$M$21*T22)),IF(Q22="Probabilidad",AB21,""))),"")</f>
        <v/>
      </c>
      <c r="AC22" s="129" t="str">
        <f t="shared" ref="AC22:AC26" ca="1" si="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25" t="s">
        <v>32</v>
      </c>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row>
    <row r="23" spans="1:62" ht="151.5" customHeight="1" x14ac:dyDescent="0.3">
      <c r="A23" s="181"/>
      <c r="B23" s="182"/>
      <c r="C23" s="182"/>
      <c r="D23" s="182"/>
      <c r="E23" s="183"/>
      <c r="F23" s="182"/>
      <c r="G23" s="179"/>
      <c r="H23" s="180"/>
      <c r="I23" s="185"/>
      <c r="J23" s="186"/>
      <c r="K23" s="185">
        <f ca="1">IF(NOT(ISERROR(MATCH(J23,_xlfn.ANCHORARRAY(E34),0))),I36&amp;"Por favor no seleccionar los criterios de impacto",J23)</f>
        <v>0</v>
      </c>
      <c r="L23" s="180"/>
      <c r="M23" s="185"/>
      <c r="N23" s="184"/>
      <c r="O23" s="123">
        <v>3</v>
      </c>
      <c r="P23" s="130" t="s">
        <v>249</v>
      </c>
      <c r="Q23" s="123" t="str">
        <f>IF(OR(R23="Preventivo",R23="Detectivo"),"Probabilidad",IF(R23="Correctivo","Impacto",""))</f>
        <v>Impacto</v>
      </c>
      <c r="R23" s="125" t="s">
        <v>16</v>
      </c>
      <c r="S23" s="125" t="s">
        <v>9</v>
      </c>
      <c r="T23" s="126" t="str">
        <f t="shared" si="0"/>
        <v>25%</v>
      </c>
      <c r="U23" s="125" t="s">
        <v>19</v>
      </c>
      <c r="V23" s="125" t="s">
        <v>22</v>
      </c>
      <c r="W23" s="125" t="s">
        <v>111</v>
      </c>
      <c r="X23" s="127">
        <f>IFERROR(IF(AND(Q22="Probabilidad",Q23="Probabilidad"),(Z22-(+Z22*T23)),IF(AND(Q22="Impacto",Q23="Probabilidad"),(Z21-(+Z21*T23)),IF(Q23="Impacto",Z22,""))),"")</f>
        <v>0.252</v>
      </c>
      <c r="Y23" s="128" t="str">
        <f t="shared" si="1"/>
        <v>Baja</v>
      </c>
      <c r="Z23" s="126">
        <f t="shared" si="2"/>
        <v>0.252</v>
      </c>
      <c r="AA23" s="128" t="str">
        <f t="shared" ca="1" si="3"/>
        <v/>
      </c>
      <c r="AB23" s="126" t="str">
        <f ca="1">IFERROR(IF(AND(Q22="Impacto",Q23="Impacto"),(AB22-(+AB22*T23)),IF(AND(Q22="Probabilidad",Q23="Impacto"),(AB21-(+AB21*T23)),IF(Q23="Probabilidad",AB22,""))),"")</f>
        <v/>
      </c>
      <c r="AC23" s="129" t="str">
        <f t="shared" ca="1" si="4"/>
        <v/>
      </c>
      <c r="AD23" s="125" t="s">
        <v>32</v>
      </c>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row>
    <row r="24" spans="1:62" ht="151.5" customHeight="1" x14ac:dyDescent="0.3">
      <c r="A24" s="181"/>
      <c r="B24" s="182"/>
      <c r="C24" s="182"/>
      <c r="D24" s="182"/>
      <c r="E24" s="183"/>
      <c r="F24" s="182"/>
      <c r="G24" s="179"/>
      <c r="H24" s="180"/>
      <c r="I24" s="185"/>
      <c r="J24" s="186"/>
      <c r="K24" s="185">
        <f ca="1">IF(NOT(ISERROR(MATCH(J24,_xlfn.ANCHORARRAY(E35),0))),I37&amp;"Por favor no seleccionar los criterios de impacto",J24)</f>
        <v>0</v>
      </c>
      <c r="L24" s="180"/>
      <c r="M24" s="185"/>
      <c r="N24" s="184"/>
      <c r="O24" s="123">
        <v>4</v>
      </c>
      <c r="P24" s="124"/>
      <c r="Q24" s="123" t="str">
        <f t="shared" ref="Q24:Q26" si="5">IF(OR(R24="Preventivo",R24="Detectivo"),"Probabilidad",IF(R24="Correctivo","Impacto",""))</f>
        <v/>
      </c>
      <c r="R24" s="125"/>
      <c r="S24" s="125"/>
      <c r="T24" s="126" t="str">
        <f t="shared" si="0"/>
        <v/>
      </c>
      <c r="U24" s="125"/>
      <c r="V24" s="125"/>
      <c r="W24" s="125"/>
      <c r="X24" s="127" t="str">
        <f>IFERROR(IF(AND(Q23="Probabilidad",Q24="Probabilidad"),(Z23-(+Z23*T24)),IF(AND(Q23="Impacto",Q24="Probabilidad"),(Z22-(+Z22*T24)),IF(Q24="Impacto",Z23,""))),"")</f>
        <v/>
      </c>
      <c r="Y24" s="128" t="str">
        <f t="shared" si="1"/>
        <v/>
      </c>
      <c r="Z24" s="126" t="str">
        <f t="shared" si="2"/>
        <v/>
      </c>
      <c r="AA24" s="128" t="str">
        <f t="shared" si="3"/>
        <v/>
      </c>
      <c r="AB24" s="126" t="str">
        <f>IFERROR(IF(AND(Q23="Impacto",Q24="Impacto"),(AB23-(+AB23*T24)),IF(AND(Q23="Probabilidad",Q24="Impacto"),(AB22-(+AB22*T24)),IF(Q24="Probabilidad",AB23,""))),"")</f>
        <v/>
      </c>
      <c r="AC24" s="12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25"/>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row>
    <row r="25" spans="1:62" ht="151.5" customHeight="1" x14ac:dyDescent="0.3">
      <c r="A25" s="181"/>
      <c r="B25" s="182"/>
      <c r="C25" s="182"/>
      <c r="D25" s="182"/>
      <c r="E25" s="183"/>
      <c r="F25" s="182"/>
      <c r="G25" s="179"/>
      <c r="H25" s="180"/>
      <c r="I25" s="185"/>
      <c r="J25" s="186"/>
      <c r="K25" s="185">
        <f ca="1">IF(NOT(ISERROR(MATCH(J25,_xlfn.ANCHORARRAY(E36),0))),I38&amp;"Por favor no seleccionar los criterios de impacto",J25)</f>
        <v>0</v>
      </c>
      <c r="L25" s="180"/>
      <c r="M25" s="185"/>
      <c r="N25" s="184"/>
      <c r="O25" s="123">
        <v>5</v>
      </c>
      <c r="P25" s="124"/>
      <c r="Q25" s="123" t="str">
        <f t="shared" si="5"/>
        <v/>
      </c>
      <c r="R25" s="125"/>
      <c r="S25" s="125"/>
      <c r="T25" s="126" t="str">
        <f t="shared" si="0"/>
        <v/>
      </c>
      <c r="U25" s="125"/>
      <c r="V25" s="125"/>
      <c r="W25" s="125"/>
      <c r="X25" s="127" t="str">
        <f t="shared" ref="X25:X26" si="6">IFERROR(IF(AND(Q24="Probabilidad",Q25="Probabilidad"),(Z24-(+Z24*T25)),IF(AND(Q24="Impacto",Q25="Probabilidad"),(Z23-(+Z23*T25)),IF(Q25="Impacto",Z24,""))),"")</f>
        <v/>
      </c>
      <c r="Y25" s="128" t="str">
        <f t="shared" si="1"/>
        <v/>
      </c>
      <c r="Z25" s="126" t="str">
        <f t="shared" si="2"/>
        <v/>
      </c>
      <c r="AA25" s="128" t="str">
        <f t="shared" si="3"/>
        <v/>
      </c>
      <c r="AB25" s="126" t="str">
        <f t="shared" ref="AB25:AB26" si="7">IFERROR(IF(AND(Q24="Impacto",Q25="Impacto"),(AB24-(+AB24*T25)),IF(AND(Q24="Probabilidad",Q25="Impacto"),(AB23-(+AB23*T25)),IF(Q25="Probabilidad",AB24,""))),"")</f>
        <v/>
      </c>
      <c r="AC25" s="129" t="str">
        <f t="shared" si="4"/>
        <v/>
      </c>
      <c r="AD25" s="125"/>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row>
    <row r="26" spans="1:62" ht="151.5" customHeight="1" x14ac:dyDescent="0.3">
      <c r="A26" s="181"/>
      <c r="B26" s="182"/>
      <c r="C26" s="182"/>
      <c r="D26" s="182"/>
      <c r="E26" s="183"/>
      <c r="F26" s="182"/>
      <c r="G26" s="179"/>
      <c r="H26" s="180"/>
      <c r="I26" s="185"/>
      <c r="J26" s="186"/>
      <c r="K26" s="185">
        <f ca="1">IF(NOT(ISERROR(MATCH(J26,_xlfn.ANCHORARRAY(E37),0))),I39&amp;"Por favor no seleccionar los criterios de impacto",J26)</f>
        <v>0</v>
      </c>
      <c r="L26" s="180"/>
      <c r="M26" s="185"/>
      <c r="N26" s="184"/>
      <c r="O26" s="123">
        <v>6</v>
      </c>
      <c r="P26" s="124"/>
      <c r="Q26" s="123" t="str">
        <f t="shared" si="5"/>
        <v/>
      </c>
      <c r="R26" s="125"/>
      <c r="S26" s="125"/>
      <c r="T26" s="126" t="str">
        <f t="shared" si="0"/>
        <v/>
      </c>
      <c r="U26" s="125"/>
      <c r="V26" s="125"/>
      <c r="W26" s="125"/>
      <c r="X26" s="127" t="str">
        <f t="shared" si="6"/>
        <v/>
      </c>
      <c r="Y26" s="128" t="str">
        <f t="shared" si="1"/>
        <v/>
      </c>
      <c r="Z26" s="126" t="str">
        <f t="shared" si="2"/>
        <v/>
      </c>
      <c r="AA26" s="128" t="str">
        <f t="shared" si="3"/>
        <v/>
      </c>
      <c r="AB26" s="126" t="str">
        <f t="shared" si="7"/>
        <v/>
      </c>
      <c r="AC26" s="129" t="str">
        <f t="shared" si="4"/>
        <v/>
      </c>
      <c r="AD26" s="125"/>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row>
    <row r="27" spans="1:62" ht="151.5" customHeight="1" x14ac:dyDescent="0.3">
      <c r="A27" s="181">
        <v>2</v>
      </c>
      <c r="B27" s="182" t="s">
        <v>117</v>
      </c>
      <c r="C27" s="182" t="s">
        <v>217</v>
      </c>
      <c r="D27" s="182" t="s">
        <v>251</v>
      </c>
      <c r="E27" s="183" t="s">
        <v>257</v>
      </c>
      <c r="F27" s="182" t="s">
        <v>201</v>
      </c>
      <c r="G27" s="179">
        <v>240</v>
      </c>
      <c r="H27" s="180" t="str">
        <f>IF(G27&lt;=0,"",IF(G27&lt;=2,"Muy Baja",IF(G27&lt;=24,"Baja",IF(G27&lt;=500,"Media",IF(G27&lt;=5000,"Alta","Muy Alta")))))</f>
        <v>Media</v>
      </c>
      <c r="I27" s="185">
        <f>IF(H27="","",IF(H27="Muy Baja",0.2,IF(H27="Baja",0.4,IF(H27="Media",0.6,IF(H27="Alta",0.8,IF(H27="Muy Alta",1,))))))</f>
        <v>0.6</v>
      </c>
      <c r="J27" s="186" t="s">
        <v>137</v>
      </c>
      <c r="K27" s="185" t="str">
        <f ca="1">IF(NOT(ISERROR(MATCH(J27,'Tabla Impacto'!$B$221:$B$223,0))),'Tabla Impacto'!$F$223&amp;"Por favor no seleccionar los criterios de impacto(Afectación Económica o presupuestal y Pérdida Reputacional)",J27)</f>
        <v xml:space="preserve">     El riesgo afecta la imagen de la entidad con algunos usuarios de relevancia frente al logro de los objetivos</v>
      </c>
      <c r="L27" s="180" t="str">
        <f ca="1">IF(OR(K27='Tabla Impacto'!$C$11,K27='Tabla Impacto'!$D$11),"Leve",IF(OR(K27='Tabla Impacto'!$C$12,K27='Tabla Impacto'!$D$12),"Menor",IF(OR(K27='Tabla Impacto'!$C$13,K27='Tabla Impacto'!$D$13),"Moderado",IF(OR(K27='Tabla Impacto'!$C$14,K27='Tabla Impacto'!$D$14),"Mayor",IF(OR(K27='Tabla Impacto'!$C$15,K27='Tabla Impacto'!$D$15),"Catastrófico","")))))</f>
        <v>Moderado</v>
      </c>
      <c r="M27" s="185">
        <f ca="1">IF(L27="","",IF(L27="Leve",0.2,IF(L27="Menor",0.4,IF(L27="Moderado",0.6,IF(L27="Mayor",0.8,IF(L27="Catastrófico",1,))))))</f>
        <v>0.6</v>
      </c>
      <c r="N27" s="184"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Moderado</v>
      </c>
      <c r="O27" s="123">
        <v>1</v>
      </c>
      <c r="P27" s="124" t="s">
        <v>233</v>
      </c>
      <c r="Q27" s="123" t="str">
        <f>IF(OR(R27="Preventivo",R27="Detectivo"),"Probabilidad",IF(R27="Correctivo","Impacto",""))</f>
        <v>Probabilidad</v>
      </c>
      <c r="R27" s="125" t="s">
        <v>14</v>
      </c>
      <c r="S27" s="125" t="s">
        <v>9</v>
      </c>
      <c r="T27" s="126" t="str">
        <f>IF(AND(R27="Preventivo",S27="Automático"),"50%",IF(AND(R27="Preventivo",S27="Manual"),"40%",IF(AND(R27="Detectivo",S27="Automático"),"40%",IF(AND(R27="Detectivo",S27="Manual"),"30%",IF(AND(R27="Correctivo",S27="Automático"),"35%",IF(AND(R27="Correctivo",S27="Manual"),"25%",""))))))</f>
        <v>40%</v>
      </c>
      <c r="U27" s="125" t="s">
        <v>19</v>
      </c>
      <c r="V27" s="125" t="s">
        <v>22</v>
      </c>
      <c r="W27" s="125" t="s">
        <v>111</v>
      </c>
      <c r="X27" s="127">
        <f>IFERROR(IF(Q27="Probabilidad",(I27-(+I27*T27)),IF(Q27="Impacto",I27,"")),"")</f>
        <v>0.36</v>
      </c>
      <c r="Y27" s="128" t="str">
        <f>IFERROR(IF(X27="","",IF(X27&lt;=0.2,"Muy Baja",IF(X27&lt;=0.4,"Baja",IF(X27&lt;=0.6,"Media",IF(X27&lt;=0.8,"Alta","Muy Alta"))))),"")</f>
        <v>Baja</v>
      </c>
      <c r="Z27" s="126">
        <f>+X27</f>
        <v>0.36</v>
      </c>
      <c r="AA27" s="128" t="str">
        <f ca="1">IFERROR(IF(AB27="","",IF(AB27&lt;=0.2,"Leve",IF(AB27&lt;=0.4,"Menor",IF(AB27&lt;=0.6,"Moderado",IF(AB27&lt;=0.8,"Mayor","Catastrófico"))))),"")</f>
        <v>Moderado</v>
      </c>
      <c r="AB27" s="126">
        <f ca="1">IFERROR(IF(Q27="Impacto",(M27-(+M27*T27)),IF(Q27="Probabilidad",M27,"")),"")</f>
        <v>0.6</v>
      </c>
      <c r="AC27" s="129" t="str">
        <f ca="1">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Moderado</v>
      </c>
      <c r="AD27" s="125" t="s">
        <v>32</v>
      </c>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row>
    <row r="28" spans="1:62" ht="151.5" customHeight="1" x14ac:dyDescent="0.3">
      <c r="A28" s="181"/>
      <c r="B28" s="182"/>
      <c r="C28" s="182"/>
      <c r="D28" s="182"/>
      <c r="E28" s="183"/>
      <c r="F28" s="182"/>
      <c r="G28" s="179"/>
      <c r="H28" s="180"/>
      <c r="I28" s="185"/>
      <c r="J28" s="186"/>
      <c r="K28" s="185">
        <f ca="1">IF(NOT(ISERROR(MATCH(J28,_xlfn.ANCHORARRAY(E39),0))),I41&amp;"Por favor no seleccionar los criterios de impacto",J28)</f>
        <v>0</v>
      </c>
      <c r="L28" s="180"/>
      <c r="M28" s="185"/>
      <c r="N28" s="184"/>
      <c r="O28" s="123">
        <v>2</v>
      </c>
      <c r="P28" s="124" t="s">
        <v>234</v>
      </c>
      <c r="Q28" s="123" t="str">
        <f>IF(OR(R28="Preventivo",R28="Detectivo"),"Probabilidad",IF(R28="Correctivo","Impacto",""))</f>
        <v>Probabilidad</v>
      </c>
      <c r="R28" s="125" t="s">
        <v>14</v>
      </c>
      <c r="S28" s="125" t="s">
        <v>9</v>
      </c>
      <c r="T28" s="126" t="str">
        <f t="shared" ref="T28:T32" si="8">IF(AND(R28="Preventivo",S28="Automático"),"50%",IF(AND(R28="Preventivo",S28="Manual"),"40%",IF(AND(R28="Detectivo",S28="Automático"),"40%",IF(AND(R28="Detectivo",S28="Manual"),"30%",IF(AND(R28="Correctivo",S28="Automático"),"35%",IF(AND(R28="Correctivo",S28="Manual"),"25%",""))))))</f>
        <v>40%</v>
      </c>
      <c r="U28" s="125" t="s">
        <v>19</v>
      </c>
      <c r="V28" s="125" t="s">
        <v>22</v>
      </c>
      <c r="W28" s="125" t="s">
        <v>111</v>
      </c>
      <c r="X28" s="127">
        <f>IFERROR(IF(AND(Q27="Probabilidad",Q28="Probabilidad"),(Z27-(+Z27*T28)),IF(Q28="Probabilidad",(I27-(+I27*T28)),IF(Q28="Impacto",Z27,""))),"")</f>
        <v>0.216</v>
      </c>
      <c r="Y28" s="128" t="str">
        <f t="shared" si="1"/>
        <v>Baja</v>
      </c>
      <c r="Z28" s="126">
        <f t="shared" ref="Z28:Z32" si="9">+X28</f>
        <v>0.216</v>
      </c>
      <c r="AA28" s="128" t="str">
        <f t="shared" ca="1" si="3"/>
        <v/>
      </c>
      <c r="AB28" s="126" t="str">
        <f ca="1">IFERROR(IF(AND(Q27="Impacto",Q28="Impacto"),(AB21-(+AB21*T28)),IF(Q28="Impacto",($M$27-(+$M$27*T28)),IF(Q28="Probabilidad",AB21,""))),"")</f>
        <v/>
      </c>
      <c r="AC28" s="129" t="str">
        <f t="shared" ref="AC28:AC29" ca="1" si="10">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t="s">
        <v>32</v>
      </c>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row>
    <row r="29" spans="1:62" ht="151.5" customHeight="1" x14ac:dyDescent="0.3">
      <c r="A29" s="181"/>
      <c r="B29" s="182"/>
      <c r="C29" s="182"/>
      <c r="D29" s="182"/>
      <c r="E29" s="183"/>
      <c r="F29" s="182"/>
      <c r="G29" s="179"/>
      <c r="H29" s="180"/>
      <c r="I29" s="185"/>
      <c r="J29" s="186"/>
      <c r="K29" s="185">
        <f ca="1">IF(NOT(ISERROR(MATCH(J29,_xlfn.ANCHORARRAY(E40),0))),I42&amp;"Por favor no seleccionar los criterios de impacto",J29)</f>
        <v>0</v>
      </c>
      <c r="L29" s="180"/>
      <c r="M29" s="185"/>
      <c r="N29" s="184"/>
      <c r="O29" s="123">
        <v>3</v>
      </c>
      <c r="P29" s="130" t="s">
        <v>235</v>
      </c>
      <c r="Q29" s="123" t="str">
        <f>IF(OR(R29="Preventivo",R29="Detectivo"),"Probabilidad",IF(R29="Correctivo","Impacto",""))</f>
        <v>Impacto</v>
      </c>
      <c r="R29" s="125" t="s">
        <v>16</v>
      </c>
      <c r="S29" s="125" t="s">
        <v>9</v>
      </c>
      <c r="T29" s="126" t="str">
        <f t="shared" si="8"/>
        <v>25%</v>
      </c>
      <c r="U29" s="125" t="s">
        <v>19</v>
      </c>
      <c r="V29" s="125" t="s">
        <v>22</v>
      </c>
      <c r="W29" s="125" t="s">
        <v>111</v>
      </c>
      <c r="X29" s="127">
        <f>IFERROR(IF(AND(Q28="Probabilidad",Q29="Probabilidad"),(Z28-(+Z28*T29)),IF(AND(Q28="Impacto",Q29="Probabilidad"),(Z27-(+Z27*T29)),IF(Q29="Impacto",Z28,""))),"")</f>
        <v>0.216</v>
      </c>
      <c r="Y29" s="128" t="str">
        <f t="shared" si="1"/>
        <v>Baja</v>
      </c>
      <c r="Z29" s="126">
        <f t="shared" si="9"/>
        <v>0.216</v>
      </c>
      <c r="AA29" s="128" t="str">
        <f t="shared" ca="1" si="3"/>
        <v>Moderado</v>
      </c>
      <c r="AB29" s="126">
        <f ca="1">IFERROR(IF(AND(Q28="Impacto",Q29="Impacto"),(AB28-(+AB28*T29)),IF(AND(Q28="Probabilidad",Q29="Impacto"),(AB27-(+AB27*T29)),IF(Q29="Probabilidad",AB28,""))),"")</f>
        <v>0.44999999999999996</v>
      </c>
      <c r="AC29" s="129" t="str">
        <f t="shared" ca="1" si="10"/>
        <v>Moderado</v>
      </c>
      <c r="AD29" s="125" t="s">
        <v>32</v>
      </c>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row>
    <row r="30" spans="1:62" ht="151.5" customHeight="1" x14ac:dyDescent="0.3">
      <c r="A30" s="181"/>
      <c r="B30" s="182"/>
      <c r="C30" s="182"/>
      <c r="D30" s="182"/>
      <c r="E30" s="183"/>
      <c r="F30" s="182"/>
      <c r="G30" s="179"/>
      <c r="H30" s="180"/>
      <c r="I30" s="185"/>
      <c r="J30" s="186"/>
      <c r="K30" s="185">
        <f ca="1">IF(NOT(ISERROR(MATCH(J30,_xlfn.ANCHORARRAY(E41),0))),I43&amp;"Por favor no seleccionar los criterios de impacto",J30)</f>
        <v>0</v>
      </c>
      <c r="L30" s="180"/>
      <c r="M30" s="185"/>
      <c r="N30" s="184"/>
      <c r="O30" s="123">
        <v>4</v>
      </c>
      <c r="P30" s="124"/>
      <c r="Q30" s="123" t="str">
        <f t="shared" ref="Q30:Q32" si="11">IF(OR(R30="Preventivo",R30="Detectivo"),"Probabilidad",IF(R30="Correctivo","Impacto",""))</f>
        <v/>
      </c>
      <c r="R30" s="125"/>
      <c r="S30" s="125"/>
      <c r="T30" s="126" t="str">
        <f t="shared" si="8"/>
        <v/>
      </c>
      <c r="U30" s="125"/>
      <c r="V30" s="125"/>
      <c r="W30" s="125"/>
      <c r="X30" s="127" t="str">
        <f t="shared" ref="X30:X32" si="12">IFERROR(IF(AND(Q29="Probabilidad",Q30="Probabilidad"),(Z29-(+Z29*T30)),IF(AND(Q29="Impacto",Q30="Probabilidad"),(Z28-(+Z28*T30)),IF(Q30="Impacto",Z29,""))),"")</f>
        <v/>
      </c>
      <c r="Y30" s="128" t="str">
        <f t="shared" si="1"/>
        <v/>
      </c>
      <c r="Z30" s="126" t="str">
        <f t="shared" si="9"/>
        <v/>
      </c>
      <c r="AA30" s="128" t="str">
        <f t="shared" si="3"/>
        <v/>
      </c>
      <c r="AB30" s="126" t="str">
        <f t="shared" ref="AB30:AB32" si="13">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row>
    <row r="31" spans="1:62" ht="151.5" customHeight="1" x14ac:dyDescent="0.3">
      <c r="A31" s="181"/>
      <c r="B31" s="182"/>
      <c r="C31" s="182"/>
      <c r="D31" s="182"/>
      <c r="E31" s="183"/>
      <c r="F31" s="182"/>
      <c r="G31" s="179"/>
      <c r="H31" s="180"/>
      <c r="I31" s="185"/>
      <c r="J31" s="186"/>
      <c r="K31" s="185">
        <f ca="1">IF(NOT(ISERROR(MATCH(J31,_xlfn.ANCHORARRAY(E42),0))),I44&amp;"Por favor no seleccionar los criterios de impacto",J31)</f>
        <v>0</v>
      </c>
      <c r="L31" s="180"/>
      <c r="M31" s="185"/>
      <c r="N31" s="184"/>
      <c r="O31" s="123">
        <v>5</v>
      </c>
      <c r="P31" s="124"/>
      <c r="Q31" s="123" t="str">
        <f t="shared" si="11"/>
        <v/>
      </c>
      <c r="R31" s="125"/>
      <c r="S31" s="125"/>
      <c r="T31" s="126" t="str">
        <f t="shared" si="8"/>
        <v/>
      </c>
      <c r="U31" s="125"/>
      <c r="V31" s="125"/>
      <c r="W31" s="125"/>
      <c r="X31" s="127" t="str">
        <f t="shared" si="12"/>
        <v/>
      </c>
      <c r="Y31" s="128" t="str">
        <f t="shared" si="1"/>
        <v/>
      </c>
      <c r="Z31" s="126" t="str">
        <f t="shared" si="9"/>
        <v/>
      </c>
      <c r="AA31" s="128" t="str">
        <f t="shared" si="3"/>
        <v/>
      </c>
      <c r="AB31" s="126" t="str">
        <f t="shared" si="13"/>
        <v/>
      </c>
      <c r="AC31" s="129" t="str">
        <f t="shared" ref="AC31:AC32" si="1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row>
    <row r="32" spans="1:62" ht="151.5" customHeight="1" x14ac:dyDescent="0.3">
      <c r="A32" s="181"/>
      <c r="B32" s="182"/>
      <c r="C32" s="182"/>
      <c r="D32" s="182"/>
      <c r="E32" s="183"/>
      <c r="F32" s="182"/>
      <c r="G32" s="179"/>
      <c r="H32" s="180"/>
      <c r="I32" s="185"/>
      <c r="J32" s="186"/>
      <c r="K32" s="185">
        <f ca="1">IF(NOT(ISERROR(MATCH(J32,_xlfn.ANCHORARRAY(E43),0))),I45&amp;"Por favor no seleccionar los criterios de impacto",J32)</f>
        <v>0</v>
      </c>
      <c r="L32" s="180"/>
      <c r="M32" s="185"/>
      <c r="N32" s="184"/>
      <c r="O32" s="123">
        <v>6</v>
      </c>
      <c r="P32" s="124"/>
      <c r="Q32" s="123" t="str">
        <f t="shared" si="11"/>
        <v/>
      </c>
      <c r="R32" s="125"/>
      <c r="S32" s="125"/>
      <c r="T32" s="126" t="str">
        <f t="shared" si="8"/>
        <v/>
      </c>
      <c r="U32" s="125"/>
      <c r="V32" s="125"/>
      <c r="W32" s="125"/>
      <c r="X32" s="127" t="str">
        <f t="shared" si="12"/>
        <v/>
      </c>
      <c r="Y32" s="128" t="str">
        <f t="shared" si="1"/>
        <v/>
      </c>
      <c r="Z32" s="126" t="str">
        <f t="shared" si="9"/>
        <v/>
      </c>
      <c r="AA32" s="128" t="str">
        <f t="shared" si="3"/>
        <v/>
      </c>
      <c r="AB32" s="126" t="str">
        <f t="shared" si="13"/>
        <v/>
      </c>
      <c r="AC32" s="129" t="str">
        <f t="shared" si="14"/>
        <v/>
      </c>
      <c r="AD32" s="125"/>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row>
    <row r="33" spans="1:62" ht="151.5" customHeight="1" x14ac:dyDescent="0.3">
      <c r="A33" s="181">
        <v>3</v>
      </c>
      <c r="B33" s="182" t="s">
        <v>119</v>
      </c>
      <c r="C33" s="182" t="s">
        <v>252</v>
      </c>
      <c r="D33" s="182" t="s">
        <v>253</v>
      </c>
      <c r="E33" s="183" t="s">
        <v>258</v>
      </c>
      <c r="F33" s="182" t="s">
        <v>200</v>
      </c>
      <c r="G33" s="179">
        <v>240</v>
      </c>
      <c r="H33" s="180" t="str">
        <f>IF(G33&lt;=0,"",IF(G33&lt;=2,"Muy Baja",IF(G33&lt;=24,"Baja",IF(G33&lt;=500,"Media",IF(G33&lt;=5000,"Alta","Muy Alta")))))</f>
        <v>Media</v>
      </c>
      <c r="I33" s="185">
        <f>IF(H33="","",IF(H33="Muy Baja",0.2,IF(H33="Baja",0.4,IF(H33="Media",0.6,IF(H33="Alta",0.8,IF(H33="Muy Alta",1,))))))</f>
        <v>0.6</v>
      </c>
      <c r="J33" s="186" t="s">
        <v>222</v>
      </c>
      <c r="K33" s="185" t="str">
        <f ca="1">IF(NOT(ISERROR(MATCH(J33,'Tabla Impacto'!$B$221:$B$223,0))),'Tabla Impacto'!$F$223&amp;"Por favor no seleccionar los criterios de impacto(Afectación Económica o presupuestal y Pérdida Reputacional)",J33)</f>
        <v xml:space="preserve">     El riesgo afecta la imagen de  la entidad con efecto publicitario sostenido a nivel de sector administrativo, nivel departamental o municipal</v>
      </c>
      <c r="L33" s="180" t="str">
        <f ca="1">IF(OR(K33='Tabla Impacto'!$C$11,K33='Tabla Impacto'!$D$11),"Leve",IF(OR(K33='Tabla Impacto'!$C$12,K33='Tabla Impacto'!$D$12),"Menor",IF(OR(K33='Tabla Impacto'!$C$13,K33='Tabla Impacto'!$D$13),"Moderado",IF(OR(K33='Tabla Impacto'!$C$14,K33='Tabla Impacto'!$D$14),"Mayor",IF(OR(K33='Tabla Impacto'!$C$15,K33='Tabla Impacto'!$D$15),"Catastrófico","")))))</f>
        <v>Mayor</v>
      </c>
      <c r="M33" s="185">
        <f ca="1">IF(L33="","",IF(L33="Leve",0.2,IF(L33="Menor",0.4,IF(L33="Moderado",0.6,IF(L33="Mayor",0.8,IF(L33="Catastrófico",1,))))))</f>
        <v>0.8</v>
      </c>
      <c r="N33" s="184"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Alto</v>
      </c>
      <c r="O33" s="123">
        <v>1</v>
      </c>
      <c r="P33" s="124" t="s">
        <v>236</v>
      </c>
      <c r="Q33" s="123" t="str">
        <f>IF(OR(R33="Preventivo",R33="Detectivo"),"Probabilidad",IF(R33="Correctivo","Impacto",""))</f>
        <v>Probabilidad</v>
      </c>
      <c r="R33" s="125" t="s">
        <v>14</v>
      </c>
      <c r="S33" s="125" t="s">
        <v>9</v>
      </c>
      <c r="T33" s="126" t="str">
        <f>IF(AND(R33="Preventivo",S33="Automático"),"50%",IF(AND(R33="Preventivo",S33="Manual"),"40%",IF(AND(R33="Detectivo",S33="Automático"),"40%",IF(AND(R33="Detectivo",S33="Manual"),"30%",IF(AND(R33="Correctivo",S33="Automático"),"35%",IF(AND(R33="Correctivo",S33="Manual"),"25%",""))))))</f>
        <v>40%</v>
      </c>
      <c r="U33" s="125" t="s">
        <v>19</v>
      </c>
      <c r="V33" s="125" t="s">
        <v>22</v>
      </c>
      <c r="W33" s="125" t="s">
        <v>111</v>
      </c>
      <c r="X33" s="127">
        <f>IFERROR(IF(Q33="Probabilidad",(I33-(+I33*T33)),IF(Q33="Impacto",I33,"")),"")</f>
        <v>0.36</v>
      </c>
      <c r="Y33" s="128" t="str">
        <f>IFERROR(IF(X33="","",IF(X33&lt;=0.2,"Muy Baja",IF(X33&lt;=0.4,"Baja",IF(X33&lt;=0.6,"Media",IF(X33&lt;=0.8,"Alta","Muy Alta"))))),"")</f>
        <v>Baja</v>
      </c>
      <c r="Z33" s="126">
        <f>+X33</f>
        <v>0.36</v>
      </c>
      <c r="AA33" s="128" t="str">
        <f ca="1">IFERROR(IF(AB33="","",IF(AB33&lt;=0.2,"Leve",IF(AB33&lt;=0.4,"Menor",IF(AB33&lt;=0.6,"Moderado",IF(AB33&lt;=0.8,"Mayor","Catastrófico"))))),"")</f>
        <v>Mayor</v>
      </c>
      <c r="AB33" s="126">
        <f ca="1">IFERROR(IF(Q33="Impacto",(M33-(+M33*T33)),IF(Q33="Probabilidad",M33,"")),"")</f>
        <v>0.8</v>
      </c>
      <c r="AC33" s="129" t="str">
        <f ca="1">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Alto</v>
      </c>
      <c r="AD33" s="125" t="s">
        <v>32</v>
      </c>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row>
    <row r="34" spans="1:62" ht="151.5" customHeight="1" x14ac:dyDescent="0.3">
      <c r="A34" s="181"/>
      <c r="B34" s="182"/>
      <c r="C34" s="182"/>
      <c r="D34" s="182"/>
      <c r="E34" s="183"/>
      <c r="F34" s="182"/>
      <c r="G34" s="179"/>
      <c r="H34" s="180"/>
      <c r="I34" s="185"/>
      <c r="J34" s="186"/>
      <c r="K34" s="185">
        <f t="shared" ref="K34:K38" ca="1" si="15">IF(NOT(ISERROR(MATCH(J34,_xlfn.ANCHORARRAY(E45),0))),I47&amp;"Por favor no seleccionar los criterios de impacto",J34)</f>
        <v>0</v>
      </c>
      <c r="L34" s="180"/>
      <c r="M34" s="185"/>
      <c r="N34" s="184"/>
      <c r="O34" s="123">
        <v>2</v>
      </c>
      <c r="P34" s="124" t="s">
        <v>237</v>
      </c>
      <c r="Q34" s="123" t="str">
        <f>IF(OR(R34="Preventivo",R34="Detectivo"),"Probabilidad",IF(R34="Correctivo","Impacto",""))</f>
        <v>Probabilidad</v>
      </c>
      <c r="R34" s="125" t="s">
        <v>15</v>
      </c>
      <c r="S34" s="125" t="s">
        <v>9</v>
      </c>
      <c r="T34" s="126" t="str">
        <f t="shared" ref="T34:T38" si="16">IF(AND(R34="Preventivo",S34="Automático"),"50%",IF(AND(R34="Preventivo",S34="Manual"),"40%",IF(AND(R34="Detectivo",S34="Automático"),"40%",IF(AND(R34="Detectivo",S34="Manual"),"30%",IF(AND(R34="Correctivo",S34="Automático"),"35%",IF(AND(R34="Correctivo",S34="Manual"),"25%",""))))))</f>
        <v>30%</v>
      </c>
      <c r="U34" s="125" t="s">
        <v>19</v>
      </c>
      <c r="V34" s="125" t="s">
        <v>22</v>
      </c>
      <c r="W34" s="125" t="s">
        <v>111</v>
      </c>
      <c r="X34" s="131">
        <f>IFERROR(IF(AND(Q33="Probabilidad",Q34="Probabilidad"),(Z33-(+Z33*T34)),IF(Q34="Probabilidad",(I33-(+I33*T34)),IF(Q34="Impacto",Z33,""))),"")</f>
        <v>0.252</v>
      </c>
      <c r="Y34" s="128" t="str">
        <f t="shared" si="1"/>
        <v>Baja</v>
      </c>
      <c r="Z34" s="126">
        <f t="shared" ref="Z34:Z38" si="17">+X34</f>
        <v>0.252</v>
      </c>
      <c r="AA34" s="128" t="str">
        <f t="shared" ca="1" si="3"/>
        <v>Moderado</v>
      </c>
      <c r="AB34" s="126">
        <f ca="1">IFERROR(IF(AND(Q33="Impacto",Q34="Impacto"),(AB27-(+AB27*T34)),IF(Q34="Impacto",($M$33-(+$M$33*T34)),IF(Q34="Probabilidad",AB27,""))),"")</f>
        <v>0.6</v>
      </c>
      <c r="AC34" s="129" t="str">
        <f t="shared" ref="AC34:AC35" ca="1" si="1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125" t="s">
        <v>32</v>
      </c>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row>
    <row r="35" spans="1:62" ht="151.5" customHeight="1" x14ac:dyDescent="0.3">
      <c r="A35" s="181"/>
      <c r="B35" s="182"/>
      <c r="C35" s="182"/>
      <c r="D35" s="182"/>
      <c r="E35" s="183"/>
      <c r="F35" s="182"/>
      <c r="G35" s="179"/>
      <c r="H35" s="180"/>
      <c r="I35" s="185"/>
      <c r="J35" s="186"/>
      <c r="K35" s="185">
        <f t="shared" ca="1" si="15"/>
        <v>0</v>
      </c>
      <c r="L35" s="180"/>
      <c r="M35" s="185"/>
      <c r="N35" s="184"/>
      <c r="O35" s="123">
        <v>3</v>
      </c>
      <c r="P35" s="130" t="s">
        <v>238</v>
      </c>
      <c r="Q35" s="123" t="str">
        <f>IF(OR(R35="Preventivo",R35="Detectivo"),"Probabilidad",IF(R35="Correctivo","Impacto",""))</f>
        <v>Impacto</v>
      </c>
      <c r="R35" s="125" t="s">
        <v>16</v>
      </c>
      <c r="S35" s="125" t="s">
        <v>9</v>
      </c>
      <c r="T35" s="126" t="str">
        <f t="shared" si="16"/>
        <v>25%</v>
      </c>
      <c r="U35" s="125" t="s">
        <v>19</v>
      </c>
      <c r="V35" s="125" t="s">
        <v>22</v>
      </c>
      <c r="W35" s="125" t="s">
        <v>111</v>
      </c>
      <c r="X35" s="127">
        <f>IFERROR(IF(AND(Q34="Probabilidad",Q35="Probabilidad"),(Z34-(+Z34*T35)),IF(AND(Q34="Impacto",Q35="Probabilidad"),(Z33-(+Z33*T35)),IF(Q35="Impacto",Z34,""))),"")</f>
        <v>0.252</v>
      </c>
      <c r="Y35" s="128" t="str">
        <f t="shared" si="1"/>
        <v>Baja</v>
      </c>
      <c r="Z35" s="126">
        <f t="shared" si="17"/>
        <v>0.252</v>
      </c>
      <c r="AA35" s="128" t="str">
        <f t="shared" ca="1" si="3"/>
        <v>Moderado</v>
      </c>
      <c r="AB35" s="126">
        <f ca="1">IFERROR(IF(AND(Q34="Impacto",Q35="Impacto"),(AB34-(+AB34*T35)),IF(AND(Q34="Probabilidad",Q35="Impacto"),(AB33-(+AB33*T35)),IF(Q35="Probabilidad",AB34,""))),"")</f>
        <v>0.60000000000000009</v>
      </c>
      <c r="AC35" s="129" t="str">
        <f t="shared" ca="1" si="18"/>
        <v>Moderado</v>
      </c>
      <c r="AD35" s="125" t="s">
        <v>31</v>
      </c>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row>
    <row r="36" spans="1:62" ht="151.5" customHeight="1" x14ac:dyDescent="0.3">
      <c r="A36" s="181"/>
      <c r="B36" s="182"/>
      <c r="C36" s="182"/>
      <c r="D36" s="182"/>
      <c r="E36" s="183"/>
      <c r="F36" s="182"/>
      <c r="G36" s="179"/>
      <c r="H36" s="180"/>
      <c r="I36" s="185"/>
      <c r="J36" s="186"/>
      <c r="K36" s="185">
        <f t="shared" ca="1" si="15"/>
        <v>0</v>
      </c>
      <c r="L36" s="180"/>
      <c r="M36" s="185"/>
      <c r="N36" s="184"/>
      <c r="O36" s="123">
        <v>4</v>
      </c>
      <c r="P36" s="124"/>
      <c r="Q36" s="123" t="str">
        <f t="shared" ref="Q36:Q38" si="19">IF(OR(R36="Preventivo",R36="Detectivo"),"Probabilidad",IF(R36="Correctivo","Impacto",""))</f>
        <v/>
      </c>
      <c r="R36" s="125"/>
      <c r="S36" s="125"/>
      <c r="T36" s="126" t="str">
        <f t="shared" si="16"/>
        <v/>
      </c>
      <c r="U36" s="125"/>
      <c r="V36" s="125"/>
      <c r="W36" s="125"/>
      <c r="X36" s="127" t="str">
        <f t="shared" ref="X36:X38" si="20">IFERROR(IF(AND(Q35="Probabilidad",Q36="Probabilidad"),(Z35-(+Z35*T36)),IF(AND(Q35="Impacto",Q36="Probabilidad"),(Z34-(+Z34*T36)),IF(Q36="Impacto",Z35,""))),"")</f>
        <v/>
      </c>
      <c r="Y36" s="128" t="str">
        <f t="shared" si="1"/>
        <v/>
      </c>
      <c r="Z36" s="126" t="str">
        <f t="shared" si="17"/>
        <v/>
      </c>
      <c r="AA36" s="128" t="str">
        <f t="shared" si="3"/>
        <v/>
      </c>
      <c r="AB36" s="126" t="str">
        <f t="shared" ref="AB36:AB38" si="21">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row>
    <row r="37" spans="1:62" ht="151.5" customHeight="1" x14ac:dyDescent="0.3">
      <c r="A37" s="181"/>
      <c r="B37" s="182"/>
      <c r="C37" s="182"/>
      <c r="D37" s="182"/>
      <c r="E37" s="183"/>
      <c r="F37" s="182"/>
      <c r="G37" s="179"/>
      <c r="H37" s="180"/>
      <c r="I37" s="185"/>
      <c r="J37" s="186"/>
      <c r="K37" s="185">
        <f t="shared" ca="1" si="15"/>
        <v>0</v>
      </c>
      <c r="L37" s="180"/>
      <c r="M37" s="185"/>
      <c r="N37" s="184"/>
      <c r="O37" s="123">
        <v>5</v>
      </c>
      <c r="P37" s="124"/>
      <c r="Q37" s="123" t="str">
        <f t="shared" si="19"/>
        <v/>
      </c>
      <c r="R37" s="125"/>
      <c r="S37" s="125"/>
      <c r="T37" s="126" t="str">
        <f t="shared" si="16"/>
        <v/>
      </c>
      <c r="U37" s="125"/>
      <c r="V37" s="125"/>
      <c r="W37" s="125"/>
      <c r="X37" s="127" t="str">
        <f t="shared" si="20"/>
        <v/>
      </c>
      <c r="Y37" s="128" t="str">
        <f t="shared" si="1"/>
        <v/>
      </c>
      <c r="Z37" s="126" t="str">
        <f t="shared" si="17"/>
        <v/>
      </c>
      <c r="AA37" s="128" t="str">
        <f t="shared" si="3"/>
        <v/>
      </c>
      <c r="AB37" s="126" t="str">
        <f t="shared" si="21"/>
        <v/>
      </c>
      <c r="AC37" s="129" t="str">
        <f t="shared" ref="AC37:AC38" si="22">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row>
    <row r="38" spans="1:62" ht="151.5" customHeight="1" x14ac:dyDescent="0.3">
      <c r="A38" s="181"/>
      <c r="B38" s="182"/>
      <c r="C38" s="182"/>
      <c r="D38" s="182"/>
      <c r="E38" s="183"/>
      <c r="F38" s="182"/>
      <c r="G38" s="179"/>
      <c r="H38" s="180"/>
      <c r="I38" s="185"/>
      <c r="J38" s="186"/>
      <c r="K38" s="185">
        <f t="shared" ca="1" si="15"/>
        <v>0</v>
      </c>
      <c r="L38" s="180"/>
      <c r="M38" s="185"/>
      <c r="N38" s="184"/>
      <c r="O38" s="123">
        <v>6</v>
      </c>
      <c r="P38" s="124"/>
      <c r="Q38" s="123" t="str">
        <f t="shared" si="19"/>
        <v/>
      </c>
      <c r="R38" s="125"/>
      <c r="S38" s="125"/>
      <c r="T38" s="126" t="str">
        <f t="shared" si="16"/>
        <v/>
      </c>
      <c r="U38" s="125"/>
      <c r="V38" s="125"/>
      <c r="W38" s="125"/>
      <c r="X38" s="127" t="str">
        <f t="shared" si="20"/>
        <v/>
      </c>
      <c r="Y38" s="128" t="str">
        <f t="shared" si="1"/>
        <v/>
      </c>
      <c r="Z38" s="126" t="str">
        <f t="shared" si="17"/>
        <v/>
      </c>
      <c r="AA38" s="128" t="str">
        <f t="shared" si="3"/>
        <v/>
      </c>
      <c r="AB38" s="126" t="str">
        <f t="shared" si="21"/>
        <v/>
      </c>
      <c r="AC38" s="129" t="str">
        <f t="shared" si="22"/>
        <v/>
      </c>
      <c r="AD38" s="125"/>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row>
    <row r="39" spans="1:62" ht="151.5" customHeight="1" x14ac:dyDescent="0.3">
      <c r="A39" s="181">
        <v>4</v>
      </c>
      <c r="B39" s="182" t="s">
        <v>119</v>
      </c>
      <c r="C39" s="182" t="s">
        <v>254</v>
      </c>
      <c r="D39" s="182" t="s">
        <v>218</v>
      </c>
      <c r="E39" s="183" t="s">
        <v>255</v>
      </c>
      <c r="F39" s="182" t="s">
        <v>201</v>
      </c>
      <c r="G39" s="179">
        <v>240</v>
      </c>
      <c r="H39" s="180" t="str">
        <f>IF(G39&lt;=0,"",IF(G39&lt;=2,"Muy Baja",IF(G39&lt;=24,"Baja",IF(G39&lt;=500,"Media",IF(G39&lt;=5000,"Alta","Muy Alta")))))</f>
        <v>Media</v>
      </c>
      <c r="I39" s="185">
        <f>IF(H39="","",IF(H39="Muy Baja",0.2,IF(H39="Baja",0.4,IF(H39="Media",0.6,IF(H39="Alta",0.8,IF(H39="Muy Alta",1,))))))</f>
        <v>0.6</v>
      </c>
      <c r="J39" s="186" t="s">
        <v>138</v>
      </c>
      <c r="K39" s="185" t="str">
        <f ca="1">IF(NOT(ISERROR(MATCH(J39,'Tabla Impacto'!$B$221:$B$223,0))),'Tabla Impacto'!$F$223&amp;"Por favor no seleccionar los criterios de impacto(Afectación Económica o presupuestal y Pérdida Reputacional)",J39)</f>
        <v xml:space="preserve">     El riesgo afecta la imagen de la entidad a nivel nacional, con efecto publicitarios sostenible a nivel país</v>
      </c>
      <c r="L39" s="180" t="str">
        <f ca="1">IF(OR(K39='Tabla Impacto'!$C$11,K39='Tabla Impacto'!$D$11),"Leve",IF(OR(K39='Tabla Impacto'!$C$12,K39='Tabla Impacto'!$D$12),"Menor",IF(OR(K39='Tabla Impacto'!$C$13,K39='Tabla Impacto'!$D$13),"Moderado",IF(OR(K39='Tabla Impacto'!$C$14,K39='Tabla Impacto'!$D$14),"Mayor",IF(OR(K39='Tabla Impacto'!$C$15,K39='Tabla Impacto'!$D$15),"Catastrófico","")))))</f>
        <v>Catastrófico</v>
      </c>
      <c r="M39" s="185">
        <f ca="1">IF(L39="","",IF(L39="Leve",0.2,IF(L39="Menor",0.4,IF(L39="Moderado",0.6,IF(L39="Mayor",0.8,IF(L39="Catastrófico",1,))))))</f>
        <v>1</v>
      </c>
      <c r="N39" s="184"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Extremo</v>
      </c>
      <c r="O39" s="123">
        <v>1</v>
      </c>
      <c r="P39" s="124" t="s">
        <v>239</v>
      </c>
      <c r="Q39" s="123" t="str">
        <f>IF(OR(R39="Preventivo",R39="Detectivo"),"Probabilidad",IF(R39="Correctivo","Impacto",""))</f>
        <v>Probabilidad</v>
      </c>
      <c r="R39" s="125" t="s">
        <v>14</v>
      </c>
      <c r="S39" s="125" t="s">
        <v>9</v>
      </c>
      <c r="T39" s="126" t="str">
        <f>IF(AND(R39="Preventivo",S39="Automático"),"50%",IF(AND(R39="Preventivo",S39="Manual"),"40%",IF(AND(R39="Detectivo",S39="Automático"),"40%",IF(AND(R39="Detectivo",S39="Manual"),"30%",IF(AND(R39="Correctivo",S39="Automático"),"35%",IF(AND(R39="Correctivo",S39="Manual"),"25%",""))))))</f>
        <v>40%</v>
      </c>
      <c r="U39" s="125" t="s">
        <v>19</v>
      </c>
      <c r="V39" s="125" t="s">
        <v>22</v>
      </c>
      <c r="W39" s="125" t="s">
        <v>111</v>
      </c>
      <c r="X39" s="127">
        <f>IFERROR(IF(Q39="Probabilidad",(I39-(+I39*T39)),IF(Q39="Impacto",I39,"")),"")</f>
        <v>0.36</v>
      </c>
      <c r="Y39" s="128" t="str">
        <f>IFERROR(IF(X39="","",IF(X39&lt;=0.2,"Muy Baja",IF(X39&lt;=0.4,"Baja",IF(X39&lt;=0.6,"Media",IF(X39&lt;=0.8,"Alta","Muy Alta"))))),"")</f>
        <v>Baja</v>
      </c>
      <c r="Z39" s="126">
        <f>+X39</f>
        <v>0.36</v>
      </c>
      <c r="AA39" s="128" t="str">
        <f ca="1">IFERROR(IF(AB39="","",IF(AB39&lt;=0.2,"Leve",IF(AB39&lt;=0.4,"Menor",IF(AB39&lt;=0.6,"Moderado",IF(AB39&lt;=0.8,"Mayor","Catastrófico"))))),"")</f>
        <v>Catastrófico</v>
      </c>
      <c r="AB39" s="126">
        <f ca="1">IFERROR(IF(Q39="Impacto",(M39-(+M39*T39)),IF(Q39="Probabilidad",M39,"")),"")</f>
        <v>1</v>
      </c>
      <c r="AC39" s="129" t="str">
        <f ca="1">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Extremo</v>
      </c>
      <c r="AD39" s="125" t="s">
        <v>32</v>
      </c>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row>
    <row r="40" spans="1:62" ht="151.5" customHeight="1" x14ac:dyDescent="0.3">
      <c r="A40" s="181"/>
      <c r="B40" s="182"/>
      <c r="C40" s="182"/>
      <c r="D40" s="182"/>
      <c r="E40" s="183"/>
      <c r="F40" s="182"/>
      <c r="G40" s="179"/>
      <c r="H40" s="180"/>
      <c r="I40" s="185"/>
      <c r="J40" s="186"/>
      <c r="K40" s="185">
        <f t="shared" ref="K40:K44" ca="1" si="23">IF(NOT(ISERROR(MATCH(J40,_xlfn.ANCHORARRAY(E51),0))),I53&amp;"Por favor no seleccionar los criterios de impacto",J40)</f>
        <v>0</v>
      </c>
      <c r="L40" s="180"/>
      <c r="M40" s="185"/>
      <c r="N40" s="184"/>
      <c r="O40" s="123">
        <v>2</v>
      </c>
      <c r="P40" s="124" t="s">
        <v>240</v>
      </c>
      <c r="Q40" s="123" t="str">
        <f>IF(OR(R40="Preventivo",R40="Detectivo"),"Probabilidad",IF(R40="Correctivo","Impacto",""))</f>
        <v>Probabilidad</v>
      </c>
      <c r="R40" s="125" t="s">
        <v>15</v>
      </c>
      <c r="S40" s="125" t="s">
        <v>9</v>
      </c>
      <c r="T40" s="126" t="str">
        <f t="shared" ref="T40:T44" si="24">IF(AND(R40="Preventivo",S40="Automático"),"50%",IF(AND(R40="Preventivo",S40="Manual"),"40%",IF(AND(R40="Detectivo",S40="Automático"),"40%",IF(AND(R40="Detectivo",S40="Manual"),"30%",IF(AND(R40="Correctivo",S40="Automático"),"35%",IF(AND(R40="Correctivo",S40="Manual"),"25%",""))))))</f>
        <v>30%</v>
      </c>
      <c r="U40" s="125" t="s">
        <v>19</v>
      </c>
      <c r="V40" s="125" t="s">
        <v>23</v>
      </c>
      <c r="W40" s="125" t="s">
        <v>111</v>
      </c>
      <c r="X40" s="127">
        <f>IFERROR(IF(AND(Q39="Probabilidad",Q40="Probabilidad"),(Z39-(+Z39*T40)),IF(Q40="Probabilidad",(I39-(+I39*T40)),IF(Q40="Impacto",Z39,""))),"")</f>
        <v>0.252</v>
      </c>
      <c r="Y40" s="128" t="str">
        <f t="shared" si="1"/>
        <v>Baja</v>
      </c>
      <c r="Z40" s="126">
        <f t="shared" ref="Z40:Z44" si="25">+X40</f>
        <v>0.252</v>
      </c>
      <c r="AA40" s="128" t="str">
        <f t="shared" ca="1" si="3"/>
        <v>Mayor</v>
      </c>
      <c r="AB40" s="126">
        <f ca="1">IFERROR(IF(AND(Q39="Impacto",Q40="Impacto"),(AB33-(+AB33*T40)),IF(Q40="Impacto",($M$39-(+$M$39*T40)),IF(Q40="Probabilidad",AB33,""))),"")</f>
        <v>0.8</v>
      </c>
      <c r="AC40" s="129" t="str">
        <f t="shared" ref="AC40:AC41" ca="1" si="26">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Alto</v>
      </c>
      <c r="AD40" s="125" t="s">
        <v>32</v>
      </c>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row>
    <row r="41" spans="1:62" ht="151.5" customHeight="1" x14ac:dyDescent="0.3">
      <c r="A41" s="181"/>
      <c r="B41" s="182"/>
      <c r="C41" s="182"/>
      <c r="D41" s="182"/>
      <c r="E41" s="183"/>
      <c r="F41" s="182"/>
      <c r="G41" s="179"/>
      <c r="H41" s="180"/>
      <c r="I41" s="185"/>
      <c r="J41" s="186"/>
      <c r="K41" s="185">
        <f t="shared" ca="1" si="23"/>
        <v>0</v>
      </c>
      <c r="L41" s="180"/>
      <c r="M41" s="185"/>
      <c r="N41" s="184"/>
      <c r="O41" s="123">
        <v>3</v>
      </c>
      <c r="P41" s="130" t="s">
        <v>241</v>
      </c>
      <c r="Q41" s="123" t="str">
        <f>IF(OR(R41="Preventivo",R41="Detectivo"),"Probabilidad",IF(R41="Correctivo","Impacto",""))</f>
        <v>Impacto</v>
      </c>
      <c r="R41" s="125" t="s">
        <v>16</v>
      </c>
      <c r="S41" s="125" t="s">
        <v>9</v>
      </c>
      <c r="T41" s="126" t="str">
        <f t="shared" si="24"/>
        <v>25%</v>
      </c>
      <c r="U41" s="125" t="s">
        <v>19</v>
      </c>
      <c r="V41" s="125" t="s">
        <v>22</v>
      </c>
      <c r="W41" s="125" t="s">
        <v>111</v>
      </c>
      <c r="X41" s="127">
        <f>IFERROR(IF(AND(Q40="Probabilidad",Q41="Probabilidad"),(Z40-(+Z40*T41)),IF(AND(Q40="Impacto",Q41="Probabilidad"),(Z39-(+Z39*T41)),IF(Q41="Impacto",Z40,""))),"")</f>
        <v>0.252</v>
      </c>
      <c r="Y41" s="128" t="str">
        <f t="shared" si="1"/>
        <v>Baja</v>
      </c>
      <c r="Z41" s="126">
        <f t="shared" si="25"/>
        <v>0.252</v>
      </c>
      <c r="AA41" s="128" t="str">
        <f t="shared" ca="1" si="3"/>
        <v>Mayor</v>
      </c>
      <c r="AB41" s="126">
        <f ca="1">IFERROR(IF(AND(Q40="Impacto",Q41="Impacto"),(AB40-(+AB40*T41)),IF(AND(Q40="Probabilidad",Q41="Impacto"),(AB39-(+AB39*T41)),IF(Q41="Probabilidad",AB40,""))),"")</f>
        <v>0.75</v>
      </c>
      <c r="AC41" s="129" t="str">
        <f t="shared" ca="1" si="26"/>
        <v>Alto</v>
      </c>
      <c r="AD41" s="125" t="s">
        <v>32</v>
      </c>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row>
    <row r="42" spans="1:62" ht="151.5" customHeight="1" x14ac:dyDescent="0.3">
      <c r="A42" s="181"/>
      <c r="B42" s="182"/>
      <c r="C42" s="182"/>
      <c r="D42" s="182"/>
      <c r="E42" s="183"/>
      <c r="F42" s="182"/>
      <c r="G42" s="179"/>
      <c r="H42" s="180"/>
      <c r="I42" s="185"/>
      <c r="J42" s="186"/>
      <c r="K42" s="185">
        <f t="shared" ca="1" si="23"/>
        <v>0</v>
      </c>
      <c r="L42" s="180"/>
      <c r="M42" s="185"/>
      <c r="N42" s="184"/>
      <c r="O42" s="123">
        <v>4</v>
      </c>
      <c r="P42" s="124"/>
      <c r="Q42" s="123" t="str">
        <f t="shared" ref="Q42:Q44" si="27">IF(OR(R42="Preventivo",R42="Detectivo"),"Probabilidad",IF(R42="Correctivo","Impacto",""))</f>
        <v/>
      </c>
      <c r="R42" s="125"/>
      <c r="S42" s="125"/>
      <c r="T42" s="126" t="str">
        <f t="shared" si="24"/>
        <v/>
      </c>
      <c r="U42" s="125"/>
      <c r="V42" s="125"/>
      <c r="W42" s="125"/>
      <c r="X42" s="127" t="str">
        <f t="shared" ref="X42:X44" si="28">IFERROR(IF(AND(Q41="Probabilidad",Q42="Probabilidad"),(Z41-(+Z41*T42)),IF(AND(Q41="Impacto",Q42="Probabilidad"),(Z40-(+Z40*T42)),IF(Q42="Impacto",Z41,""))),"")</f>
        <v/>
      </c>
      <c r="Y42" s="128" t="str">
        <f t="shared" si="1"/>
        <v/>
      </c>
      <c r="Z42" s="126" t="str">
        <f t="shared" si="25"/>
        <v/>
      </c>
      <c r="AA42" s="128" t="str">
        <f t="shared" si="3"/>
        <v/>
      </c>
      <c r="AB42" s="126" t="str">
        <f t="shared" ref="AB42:AB44" si="29">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row>
    <row r="43" spans="1:62" ht="151.5" customHeight="1" x14ac:dyDescent="0.3">
      <c r="A43" s="181"/>
      <c r="B43" s="182"/>
      <c r="C43" s="182"/>
      <c r="D43" s="182"/>
      <c r="E43" s="183"/>
      <c r="F43" s="182"/>
      <c r="G43" s="179"/>
      <c r="H43" s="180"/>
      <c r="I43" s="185"/>
      <c r="J43" s="186"/>
      <c r="K43" s="185">
        <f t="shared" ca="1" si="23"/>
        <v>0</v>
      </c>
      <c r="L43" s="180"/>
      <c r="M43" s="185"/>
      <c r="N43" s="184"/>
      <c r="O43" s="123">
        <v>5</v>
      </c>
      <c r="P43" s="124"/>
      <c r="Q43" s="123" t="str">
        <f t="shared" si="27"/>
        <v/>
      </c>
      <c r="R43" s="125"/>
      <c r="S43" s="125"/>
      <c r="T43" s="126" t="str">
        <f t="shared" si="24"/>
        <v/>
      </c>
      <c r="U43" s="125"/>
      <c r="V43" s="125"/>
      <c r="W43" s="125"/>
      <c r="X43" s="131" t="str">
        <f t="shared" si="28"/>
        <v/>
      </c>
      <c r="Y43" s="128" t="str">
        <f>IFERROR(IF(X43="","",IF(X43&lt;=0.2,"Muy Baja",IF(X43&lt;=0.4,"Baja",IF(X43&lt;=0.6,"Media",IF(X43&lt;=0.8,"Alta","Muy Alta"))))),"")</f>
        <v/>
      </c>
      <c r="Z43" s="126" t="str">
        <f t="shared" si="25"/>
        <v/>
      </c>
      <c r="AA43" s="128" t="str">
        <f t="shared" si="3"/>
        <v/>
      </c>
      <c r="AB43" s="126" t="str">
        <f t="shared" si="29"/>
        <v/>
      </c>
      <c r="AC43" s="129" t="str">
        <f t="shared" ref="AC43:AC44" si="30">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row>
    <row r="44" spans="1:62" ht="151.5" customHeight="1" x14ac:dyDescent="0.3">
      <c r="A44" s="181"/>
      <c r="B44" s="182"/>
      <c r="C44" s="182"/>
      <c r="D44" s="182"/>
      <c r="E44" s="183"/>
      <c r="F44" s="182"/>
      <c r="G44" s="179"/>
      <c r="H44" s="180"/>
      <c r="I44" s="185"/>
      <c r="J44" s="186"/>
      <c r="K44" s="185">
        <f t="shared" ca="1" si="23"/>
        <v>0</v>
      </c>
      <c r="L44" s="180"/>
      <c r="M44" s="185"/>
      <c r="N44" s="184"/>
      <c r="O44" s="123">
        <v>6</v>
      </c>
      <c r="P44" s="124"/>
      <c r="Q44" s="123" t="str">
        <f t="shared" si="27"/>
        <v/>
      </c>
      <c r="R44" s="125"/>
      <c r="S44" s="125"/>
      <c r="T44" s="126" t="str">
        <f t="shared" si="24"/>
        <v/>
      </c>
      <c r="U44" s="125"/>
      <c r="V44" s="125"/>
      <c r="W44" s="125"/>
      <c r="X44" s="127" t="str">
        <f t="shared" si="28"/>
        <v/>
      </c>
      <c r="Y44" s="128" t="str">
        <f t="shared" si="1"/>
        <v/>
      </c>
      <c r="Z44" s="126" t="str">
        <f t="shared" si="25"/>
        <v/>
      </c>
      <c r="AA44" s="128" t="str">
        <f t="shared" si="3"/>
        <v/>
      </c>
      <c r="AB44" s="126" t="str">
        <f t="shared" si="29"/>
        <v/>
      </c>
      <c r="AC44" s="129" t="str">
        <f t="shared" si="30"/>
        <v/>
      </c>
      <c r="AD44" s="125"/>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row>
    <row r="45" spans="1:62" ht="151.5" customHeight="1" x14ac:dyDescent="0.3">
      <c r="A45" s="181">
        <v>5</v>
      </c>
      <c r="B45" s="182" t="s">
        <v>117</v>
      </c>
      <c r="C45" s="182" t="s">
        <v>259</v>
      </c>
      <c r="D45" s="182" t="s">
        <v>228</v>
      </c>
      <c r="E45" s="183" t="s">
        <v>260</v>
      </c>
      <c r="F45" s="182" t="s">
        <v>215</v>
      </c>
      <c r="G45" s="179">
        <v>240</v>
      </c>
      <c r="H45" s="180" t="str">
        <f>IF(G45&lt;=0,"",IF(G45&lt;=2,"Muy Baja",IF(G45&lt;=24,"Baja",IF(G45&lt;=500,"Media",IF(G45&lt;=5000,"Alta","Muy Alta")))))</f>
        <v>Media</v>
      </c>
      <c r="I45" s="185">
        <f>IF(H45="","",IF(H45="Muy Baja",0.2,IF(H45="Baja",0.4,IF(H45="Media",0.6,IF(H45="Alta",0.8,IF(H45="Muy Alta",1,))))))</f>
        <v>0.6</v>
      </c>
      <c r="J45" s="186" t="s">
        <v>219</v>
      </c>
      <c r="K45" s="185" t="str">
        <f ca="1">IF(NOT(ISERROR(MATCH(J45,'Tabla Impacto'!$B$221:$B$223,0))),'Tabla Impacto'!$F$223&amp;"Por favor no seleccionar los criterios de impacto(Afectación Económica o presupuestal y Pérdida Reputacional)",J45)</f>
        <v xml:space="preserve">     El riesgo afecta la imagen de la entidad internamente, de conocimiento general, nivel interno, de junta directiva y accionistas y/o de proveedores</v>
      </c>
      <c r="L45" s="180" t="str">
        <f ca="1">IF(OR(K45='Tabla Impacto'!$C$11,K45='Tabla Impacto'!$D$11),"Leve",IF(OR(K45='Tabla Impacto'!$C$12,K45='Tabla Impacto'!$D$12),"Menor",IF(OR(K45='Tabla Impacto'!$C$13,K45='Tabla Impacto'!$D$13),"Moderado",IF(OR(K45='Tabla Impacto'!$C$14,K45='Tabla Impacto'!$D$14),"Mayor",IF(OR(K45='Tabla Impacto'!$C$15,K45='Tabla Impacto'!$D$15),"Catastrófico","")))))</f>
        <v>Menor</v>
      </c>
      <c r="M45" s="185">
        <f ca="1">IF(L45="","",IF(L45="Leve",0.2,IF(L45="Menor",0.4,IF(L45="Moderado",0.6,IF(L45="Mayor",0.8,IF(L45="Catastrófico",1,))))))</f>
        <v>0.4</v>
      </c>
      <c r="N45" s="184"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Moderado</v>
      </c>
      <c r="O45" s="123">
        <v>1</v>
      </c>
      <c r="P45" s="124" t="s">
        <v>242</v>
      </c>
      <c r="Q45" s="123" t="str">
        <f>IF(OR(R45="Preventivo",R45="Detectivo"),"Probabilidad",IF(R45="Correctivo","Impacto",""))</f>
        <v>Probabilidad</v>
      </c>
      <c r="R45" s="125" t="s">
        <v>14</v>
      </c>
      <c r="S45" s="125" t="s">
        <v>9</v>
      </c>
      <c r="T45" s="126" t="str">
        <f>IF(AND(R45="Preventivo",S45="Automático"),"50%",IF(AND(R45="Preventivo",S45="Manual"),"40%",IF(AND(R45="Detectivo",S45="Automático"),"40%",IF(AND(R45="Detectivo",S45="Manual"),"30%",IF(AND(R45="Correctivo",S45="Automático"),"35%",IF(AND(R45="Correctivo",S45="Manual"),"25%",""))))))</f>
        <v>40%</v>
      </c>
      <c r="U45" s="125" t="s">
        <v>19</v>
      </c>
      <c r="V45" s="125" t="s">
        <v>22</v>
      </c>
      <c r="W45" s="125" t="s">
        <v>111</v>
      </c>
      <c r="X45" s="127">
        <f>IFERROR(IF(Q45="Probabilidad",(I45-(+I45*T45)),IF(Q45="Impacto",I45,"")),"")</f>
        <v>0.36</v>
      </c>
      <c r="Y45" s="128" t="str">
        <f>IFERROR(IF(X45="","",IF(X45&lt;=0.2,"Muy Baja",IF(X45&lt;=0.4,"Baja",IF(X45&lt;=0.6,"Media",IF(X45&lt;=0.8,"Alta","Muy Alta"))))),"")</f>
        <v>Baja</v>
      </c>
      <c r="Z45" s="126">
        <f>+X45</f>
        <v>0.36</v>
      </c>
      <c r="AA45" s="128" t="str">
        <f ca="1">IFERROR(IF(AB45="","",IF(AB45&lt;=0.2,"Leve",IF(AB45&lt;=0.4,"Menor",IF(AB45&lt;=0.6,"Moderado",IF(AB45&lt;=0.8,"Mayor","Catastrófico"))))),"")</f>
        <v>Menor</v>
      </c>
      <c r="AB45" s="126">
        <f ca="1">IFERROR(IF(Q45="Impacto",(M45-(+M45*T45)),IF(Q45="Probabilidad",M45,"")),"")</f>
        <v>0.4</v>
      </c>
      <c r="AC45" s="129" t="str">
        <f ca="1">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Moderado</v>
      </c>
      <c r="AD45" s="125" t="s">
        <v>32</v>
      </c>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row>
    <row r="46" spans="1:62" ht="151.5" customHeight="1" x14ac:dyDescent="0.3">
      <c r="A46" s="181"/>
      <c r="B46" s="182"/>
      <c r="C46" s="182"/>
      <c r="D46" s="182"/>
      <c r="E46" s="183"/>
      <c r="F46" s="182"/>
      <c r="G46" s="179"/>
      <c r="H46" s="180"/>
      <c r="I46" s="185"/>
      <c r="J46" s="186"/>
      <c r="K46" s="185">
        <f t="shared" ref="K46:K50" ca="1" si="31">IF(NOT(ISERROR(MATCH(J46,_xlfn.ANCHORARRAY(E57),0))),I59&amp;"Por favor no seleccionar los criterios de impacto",J46)</f>
        <v>0</v>
      </c>
      <c r="L46" s="180"/>
      <c r="M46" s="185"/>
      <c r="N46" s="184"/>
      <c r="O46" s="123">
        <v>2</v>
      </c>
      <c r="P46" s="124" t="s">
        <v>243</v>
      </c>
      <c r="Q46" s="123" t="str">
        <f>IF(OR(R46="Preventivo",R46="Detectivo"),"Probabilidad",IF(R46="Correctivo","Impacto",""))</f>
        <v>Probabilidad</v>
      </c>
      <c r="R46" s="125" t="s">
        <v>15</v>
      </c>
      <c r="S46" s="125" t="s">
        <v>10</v>
      </c>
      <c r="T46" s="126" t="str">
        <f t="shared" ref="T46:T50" si="32">IF(AND(R46="Preventivo",S46="Automático"),"50%",IF(AND(R46="Preventivo",S46="Manual"),"40%",IF(AND(R46="Detectivo",S46="Automático"),"40%",IF(AND(R46="Detectivo",S46="Manual"),"30%",IF(AND(R46="Correctivo",S46="Automático"),"35%",IF(AND(R46="Correctivo",S46="Manual"),"25%",""))))))</f>
        <v>40%</v>
      </c>
      <c r="U46" s="125" t="s">
        <v>19</v>
      </c>
      <c r="V46" s="125" t="s">
        <v>22</v>
      </c>
      <c r="W46" s="125" t="s">
        <v>111</v>
      </c>
      <c r="X46" s="127">
        <f>IFERROR(IF(AND(Q45="Probabilidad",Q46="Probabilidad"),(Z45-(+Z45*T46)),IF(Q46="Probabilidad",(I45-(+I45*T46)),IF(Q46="Impacto",Z45,""))),"")</f>
        <v>0.216</v>
      </c>
      <c r="Y46" s="128" t="str">
        <f t="shared" si="1"/>
        <v>Baja</v>
      </c>
      <c r="Z46" s="126">
        <f t="shared" ref="Z46:Z50" si="33">+X46</f>
        <v>0.216</v>
      </c>
      <c r="AA46" s="128" t="str">
        <f t="shared" ca="1" si="3"/>
        <v>Catastrófico</v>
      </c>
      <c r="AB46" s="126">
        <f ca="1">IFERROR(IF(AND(Q45="Impacto",Q46="Impacto"),(AB39-(+AB39*T46)),IF(Q46="Impacto",($M$45-(+$M$45*T46)),IF(Q46="Probabilidad",AB39,""))),"")</f>
        <v>1</v>
      </c>
      <c r="AC46" s="129" t="str">
        <f t="shared" ref="AC46:AC47" ca="1" si="34">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Extremo</v>
      </c>
      <c r="AD46" s="125" t="s">
        <v>32</v>
      </c>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row>
    <row r="47" spans="1:62" ht="151.5" customHeight="1" x14ac:dyDescent="0.3">
      <c r="A47" s="181"/>
      <c r="B47" s="182"/>
      <c r="C47" s="182"/>
      <c r="D47" s="182"/>
      <c r="E47" s="183"/>
      <c r="F47" s="182"/>
      <c r="G47" s="179"/>
      <c r="H47" s="180"/>
      <c r="I47" s="185"/>
      <c r="J47" s="186"/>
      <c r="K47" s="185">
        <f t="shared" ca="1" si="31"/>
        <v>0</v>
      </c>
      <c r="L47" s="180"/>
      <c r="M47" s="185"/>
      <c r="N47" s="184"/>
      <c r="O47" s="123">
        <v>3</v>
      </c>
      <c r="P47" s="130" t="s">
        <v>261</v>
      </c>
      <c r="Q47" s="123" t="str">
        <f>IF(OR(R47="Preventivo",R47="Detectivo"),"Probabilidad",IF(R47="Correctivo","Impacto",""))</f>
        <v>Impacto</v>
      </c>
      <c r="R47" s="125" t="s">
        <v>16</v>
      </c>
      <c r="S47" s="125" t="s">
        <v>9</v>
      </c>
      <c r="T47" s="126" t="str">
        <f t="shared" si="32"/>
        <v>25%</v>
      </c>
      <c r="U47" s="125" t="s">
        <v>19</v>
      </c>
      <c r="V47" s="125" t="s">
        <v>22</v>
      </c>
      <c r="W47" s="125" t="s">
        <v>111</v>
      </c>
      <c r="X47" s="127">
        <f>IFERROR(IF(AND(Q46="Probabilidad",Q47="Probabilidad"),(Z46-(+Z46*T47)),IF(AND(Q46="Impacto",Q47="Probabilidad"),(Z45-(+Z45*T47)),IF(Q47="Impacto",Z46,""))),"")</f>
        <v>0.216</v>
      </c>
      <c r="Y47" s="128" t="str">
        <f t="shared" si="1"/>
        <v>Baja</v>
      </c>
      <c r="Z47" s="126">
        <f t="shared" si="33"/>
        <v>0.216</v>
      </c>
      <c r="AA47" s="128" t="str">
        <f t="shared" ca="1" si="3"/>
        <v>Menor</v>
      </c>
      <c r="AB47" s="126">
        <f ca="1">IFERROR(IF(AND(Q46="Impacto",Q47="Impacto"),(AB46-(+AB46*T47)),IF(AND(Q46="Probabilidad",Q47="Impacto"),(AB45-(+AB45*T47)),IF(Q47="Probabilidad",AB46,""))),"")</f>
        <v>0.30000000000000004</v>
      </c>
      <c r="AC47" s="129" t="str">
        <f t="shared" ca="1" si="34"/>
        <v>Moderado</v>
      </c>
      <c r="AD47" s="125" t="s">
        <v>32</v>
      </c>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row>
    <row r="48" spans="1:62" ht="151.5" customHeight="1" x14ac:dyDescent="0.3">
      <c r="A48" s="181"/>
      <c r="B48" s="182"/>
      <c r="C48" s="182"/>
      <c r="D48" s="182"/>
      <c r="E48" s="183"/>
      <c r="F48" s="182"/>
      <c r="G48" s="179"/>
      <c r="H48" s="180"/>
      <c r="I48" s="185"/>
      <c r="J48" s="186"/>
      <c r="K48" s="185">
        <f t="shared" ca="1" si="31"/>
        <v>0</v>
      </c>
      <c r="L48" s="180"/>
      <c r="M48" s="185"/>
      <c r="N48" s="184"/>
      <c r="O48" s="123">
        <v>4</v>
      </c>
      <c r="P48" s="124"/>
      <c r="Q48" s="123" t="str">
        <f t="shared" ref="Q48:Q50" si="35">IF(OR(R48="Preventivo",R48="Detectivo"),"Probabilidad",IF(R48="Correctivo","Impacto",""))</f>
        <v/>
      </c>
      <c r="R48" s="125"/>
      <c r="S48" s="125"/>
      <c r="T48" s="126" t="str">
        <f t="shared" si="32"/>
        <v/>
      </c>
      <c r="U48" s="125"/>
      <c r="V48" s="125"/>
      <c r="W48" s="125"/>
      <c r="X48" s="127" t="str">
        <f t="shared" ref="X48:X50" si="36">IFERROR(IF(AND(Q47="Probabilidad",Q48="Probabilidad"),(Z47-(+Z47*T48)),IF(AND(Q47="Impacto",Q48="Probabilidad"),(Z46-(+Z46*T48)),IF(Q48="Impacto",Z47,""))),"")</f>
        <v/>
      </c>
      <c r="Y48" s="128" t="str">
        <f t="shared" si="1"/>
        <v/>
      </c>
      <c r="Z48" s="126" t="str">
        <f t="shared" si="33"/>
        <v/>
      </c>
      <c r="AA48" s="128" t="str">
        <f t="shared" si="3"/>
        <v/>
      </c>
      <c r="AB48" s="126" t="str">
        <f t="shared" ref="AB48:AB50" si="37">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row>
    <row r="49" spans="1:62" ht="151.5" customHeight="1" x14ac:dyDescent="0.3">
      <c r="A49" s="181"/>
      <c r="B49" s="182"/>
      <c r="C49" s="182"/>
      <c r="D49" s="182"/>
      <c r="E49" s="183"/>
      <c r="F49" s="182"/>
      <c r="G49" s="179"/>
      <c r="H49" s="180"/>
      <c r="I49" s="185"/>
      <c r="J49" s="186"/>
      <c r="K49" s="185">
        <f t="shared" ca="1" si="31"/>
        <v>0</v>
      </c>
      <c r="L49" s="180"/>
      <c r="M49" s="185"/>
      <c r="N49" s="184"/>
      <c r="O49" s="123">
        <v>5</v>
      </c>
      <c r="P49" s="124"/>
      <c r="Q49" s="123" t="str">
        <f t="shared" si="35"/>
        <v/>
      </c>
      <c r="R49" s="125"/>
      <c r="S49" s="125"/>
      <c r="T49" s="126" t="str">
        <f t="shared" si="32"/>
        <v/>
      </c>
      <c r="U49" s="125"/>
      <c r="V49" s="125"/>
      <c r="W49" s="125"/>
      <c r="X49" s="127" t="str">
        <f t="shared" si="36"/>
        <v/>
      </c>
      <c r="Y49" s="128" t="str">
        <f t="shared" si="1"/>
        <v/>
      </c>
      <c r="Z49" s="126" t="str">
        <f t="shared" si="33"/>
        <v/>
      </c>
      <c r="AA49" s="128" t="str">
        <f t="shared" si="3"/>
        <v/>
      </c>
      <c r="AB49" s="126" t="str">
        <f t="shared" si="37"/>
        <v/>
      </c>
      <c r="AC49" s="129" t="str">
        <f t="shared" ref="AC49:AC50" si="3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row>
    <row r="50" spans="1:62" ht="151.5" customHeight="1" x14ac:dyDescent="0.3">
      <c r="A50" s="181"/>
      <c r="B50" s="182"/>
      <c r="C50" s="182"/>
      <c r="D50" s="182"/>
      <c r="E50" s="183"/>
      <c r="F50" s="182"/>
      <c r="G50" s="179"/>
      <c r="H50" s="180"/>
      <c r="I50" s="185"/>
      <c r="J50" s="186"/>
      <c r="K50" s="185">
        <f t="shared" ca="1" si="31"/>
        <v>0</v>
      </c>
      <c r="L50" s="180"/>
      <c r="M50" s="185"/>
      <c r="N50" s="184"/>
      <c r="O50" s="123">
        <v>6</v>
      </c>
      <c r="P50" s="124"/>
      <c r="Q50" s="123" t="str">
        <f t="shared" si="35"/>
        <v/>
      </c>
      <c r="R50" s="125"/>
      <c r="S50" s="125"/>
      <c r="T50" s="126" t="str">
        <f t="shared" si="32"/>
        <v/>
      </c>
      <c r="U50" s="125"/>
      <c r="V50" s="125"/>
      <c r="W50" s="125"/>
      <c r="X50" s="127" t="str">
        <f t="shared" si="36"/>
        <v/>
      </c>
      <c r="Y50" s="128" t="str">
        <f t="shared" si="1"/>
        <v/>
      </c>
      <c r="Z50" s="126" t="str">
        <f t="shared" si="33"/>
        <v/>
      </c>
      <c r="AA50" s="128" t="str">
        <f t="shared" si="3"/>
        <v/>
      </c>
      <c r="AB50" s="126" t="str">
        <f t="shared" si="37"/>
        <v/>
      </c>
      <c r="AC50" s="129" t="str">
        <f t="shared" si="38"/>
        <v/>
      </c>
      <c r="AD50" s="125"/>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row>
    <row r="51" spans="1:62" ht="151.5" customHeight="1" x14ac:dyDescent="0.3">
      <c r="A51" s="181">
        <v>6</v>
      </c>
      <c r="B51" s="182" t="s">
        <v>117</v>
      </c>
      <c r="C51" s="182" t="s">
        <v>223</v>
      </c>
      <c r="D51" s="182" t="s">
        <v>224</v>
      </c>
      <c r="E51" s="183" t="s">
        <v>225</v>
      </c>
      <c r="F51" s="182" t="s">
        <v>213</v>
      </c>
      <c r="G51" s="179">
        <v>240</v>
      </c>
      <c r="H51" s="180" t="str">
        <f>IF(G51&lt;=0,"",IF(G51&lt;=2,"Muy Baja",IF(G51&lt;=24,"Baja",IF(G51&lt;=500,"Media",IF(G51&lt;=5000,"Alta","Muy Alta")))))</f>
        <v>Media</v>
      </c>
      <c r="I51" s="185">
        <f>IF(H51="","",IF(H51="Muy Baja",0.2,IF(H51="Baja",0.4,IF(H51="Media",0.6,IF(H51="Alta",0.8,IF(H51="Muy Alta",1,))))))</f>
        <v>0.6</v>
      </c>
      <c r="J51" s="186" t="s">
        <v>137</v>
      </c>
      <c r="K51" s="185" t="str">
        <f ca="1">IF(NOT(ISERROR(MATCH(J51,'Tabla Impacto'!$B$221:$B$223,0))),'Tabla Impacto'!$F$223&amp;"Por favor no seleccionar los criterios de impacto(Afectación Económica o presupuestal y Pérdida Reputacional)",J51)</f>
        <v xml:space="preserve">     El riesgo afecta la imagen de la entidad con algunos usuarios de relevancia frente al logro de los objetivos</v>
      </c>
      <c r="L51" s="180" t="str">
        <f ca="1">IF(OR(K51='Tabla Impacto'!$C$11,K51='Tabla Impacto'!$D$11),"Leve",IF(OR(K51='Tabla Impacto'!$C$12,K51='Tabla Impacto'!$D$12),"Menor",IF(OR(K51='Tabla Impacto'!$C$13,K51='Tabla Impacto'!$D$13),"Moderado",IF(OR(K51='Tabla Impacto'!$C$14,K51='Tabla Impacto'!$D$14),"Mayor",IF(OR(K51='Tabla Impacto'!$C$15,K51='Tabla Impacto'!$D$15),"Catastrófico","")))))</f>
        <v>Moderado</v>
      </c>
      <c r="M51" s="185">
        <f ca="1">IF(L51="","",IF(L51="Leve",0.2,IF(L51="Menor",0.4,IF(L51="Moderado",0.6,IF(L51="Mayor",0.8,IF(L51="Catastrófico",1,))))))</f>
        <v>0.6</v>
      </c>
      <c r="N51" s="184"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Moderado</v>
      </c>
      <c r="O51" s="123">
        <v>1</v>
      </c>
      <c r="P51" s="124" t="s">
        <v>231</v>
      </c>
      <c r="Q51" s="123" t="str">
        <f>IF(OR(R51="Preventivo",R51="Detectivo"),"Probabilidad",IF(R51="Correctivo","Impacto",""))</f>
        <v>Probabilidad</v>
      </c>
      <c r="R51" s="125" t="s">
        <v>14</v>
      </c>
      <c r="S51" s="125" t="s">
        <v>9</v>
      </c>
      <c r="T51" s="126" t="str">
        <f>IF(AND(R51="Preventivo",S51="Automático"),"50%",IF(AND(R51="Preventivo",S51="Manual"),"40%",IF(AND(R51="Detectivo",S51="Automático"),"40%",IF(AND(R51="Detectivo",S51="Manual"),"30%",IF(AND(R51="Correctivo",S51="Automático"),"35%",IF(AND(R51="Correctivo",S51="Manual"),"25%",""))))))</f>
        <v>40%</v>
      </c>
      <c r="U51" s="125" t="s">
        <v>19</v>
      </c>
      <c r="V51" s="125" t="s">
        <v>22</v>
      </c>
      <c r="W51" s="125" t="s">
        <v>111</v>
      </c>
      <c r="X51" s="127">
        <f>IFERROR(IF(Q51="Probabilidad",(I51-(+I51*T51)),IF(Q51="Impacto",I51,"")),"")</f>
        <v>0.36</v>
      </c>
      <c r="Y51" s="128" t="str">
        <f>IFERROR(IF(X51="","",IF(X51&lt;=0.2,"Muy Baja",IF(X51&lt;=0.4,"Baja",IF(X51&lt;=0.6,"Media",IF(X51&lt;=0.8,"Alta","Muy Alta"))))),"")</f>
        <v>Baja</v>
      </c>
      <c r="Z51" s="126">
        <f>+X51</f>
        <v>0.36</v>
      </c>
      <c r="AA51" s="128" t="str">
        <f ca="1">IFERROR(IF(AB51="","",IF(AB51&lt;=0.2,"Leve",IF(AB51&lt;=0.4,"Menor",IF(AB51&lt;=0.6,"Moderado",IF(AB51&lt;=0.8,"Mayor","Catastrófico"))))),"")</f>
        <v>Moderado</v>
      </c>
      <c r="AB51" s="126">
        <f ca="1">IFERROR(IF(Q51="Impacto",(M51-(+M51*T51)),IF(Q51="Probabilidad",M51,"")),"")</f>
        <v>0.6</v>
      </c>
      <c r="AC51" s="129" t="str">
        <f ca="1">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Moderado</v>
      </c>
      <c r="AD51" s="125" t="s">
        <v>32</v>
      </c>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row>
    <row r="52" spans="1:62" ht="151.5" customHeight="1" x14ac:dyDescent="0.3">
      <c r="A52" s="181"/>
      <c r="B52" s="182"/>
      <c r="C52" s="182"/>
      <c r="D52" s="182"/>
      <c r="E52" s="183"/>
      <c r="F52" s="182"/>
      <c r="G52" s="179"/>
      <c r="H52" s="180"/>
      <c r="I52" s="185"/>
      <c r="J52" s="186"/>
      <c r="K52" s="185">
        <f t="shared" ref="K52:K56" ca="1" si="39">IF(NOT(ISERROR(MATCH(J52,_xlfn.ANCHORARRAY(E63),0))),I65&amp;"Por favor no seleccionar los criterios de impacto",J52)</f>
        <v>0</v>
      </c>
      <c r="L52" s="180"/>
      <c r="M52" s="185"/>
      <c r="N52" s="184"/>
      <c r="O52" s="123">
        <v>2</v>
      </c>
      <c r="P52" s="124" t="s">
        <v>230</v>
      </c>
      <c r="Q52" s="123" t="str">
        <f>IF(OR(R52="Preventivo",R52="Detectivo"),"Probabilidad",IF(R52="Correctivo","Impacto",""))</f>
        <v>Probabilidad</v>
      </c>
      <c r="R52" s="125" t="s">
        <v>15</v>
      </c>
      <c r="S52" s="125" t="s">
        <v>10</v>
      </c>
      <c r="T52" s="126" t="str">
        <f t="shared" ref="T52:T56" si="40">IF(AND(R52="Preventivo",S52="Automático"),"50%",IF(AND(R52="Preventivo",S52="Manual"),"40%",IF(AND(R52="Detectivo",S52="Automático"),"40%",IF(AND(R52="Detectivo",S52="Manual"),"30%",IF(AND(R52="Correctivo",S52="Automático"),"35%",IF(AND(R52="Correctivo",S52="Manual"),"25%",""))))))</f>
        <v>40%</v>
      </c>
      <c r="U52" s="125" t="s">
        <v>19</v>
      </c>
      <c r="V52" s="125" t="s">
        <v>22</v>
      </c>
      <c r="W52" s="125" t="s">
        <v>111</v>
      </c>
      <c r="X52" s="127">
        <f>IFERROR(IF(AND(Q51="Probabilidad",Q52="Probabilidad"),(Z51-(+Z51*T52)),IF(Q52="Probabilidad",(I51-(+I51*T52)),IF(Q52="Impacto",Z51,""))),"")</f>
        <v>0.216</v>
      </c>
      <c r="Y52" s="128" t="str">
        <f t="shared" si="1"/>
        <v>Baja</v>
      </c>
      <c r="Z52" s="126">
        <f t="shared" ref="Z52:Z56" si="41">+X52</f>
        <v>0.216</v>
      </c>
      <c r="AA52" s="128" t="str">
        <f t="shared" ca="1" si="3"/>
        <v>Menor</v>
      </c>
      <c r="AB52" s="126">
        <f ca="1">IFERROR(IF(AND(Q51="Impacto",Q52="Impacto"),(AB45-(+AB45*T52)),IF(Q52="Impacto",($M$51-(+$M$51*T52)),IF(Q52="Probabilidad",AB45,""))),"")</f>
        <v>0.4</v>
      </c>
      <c r="AC52" s="129" t="str">
        <f t="shared" ref="AC52:AC53" ca="1" si="4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Moderado</v>
      </c>
      <c r="AD52" s="125" t="s">
        <v>203</v>
      </c>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row>
    <row r="53" spans="1:62" ht="151.5" customHeight="1" x14ac:dyDescent="0.3">
      <c r="A53" s="181"/>
      <c r="B53" s="182"/>
      <c r="C53" s="182"/>
      <c r="D53" s="182"/>
      <c r="E53" s="183"/>
      <c r="F53" s="182"/>
      <c r="G53" s="179"/>
      <c r="H53" s="180"/>
      <c r="I53" s="185"/>
      <c r="J53" s="186"/>
      <c r="K53" s="185">
        <f t="shared" ca="1" si="39"/>
        <v>0</v>
      </c>
      <c r="L53" s="180"/>
      <c r="M53" s="185"/>
      <c r="N53" s="184"/>
      <c r="O53" s="123">
        <v>3</v>
      </c>
      <c r="P53" s="130" t="s">
        <v>232</v>
      </c>
      <c r="Q53" s="123" t="str">
        <f>IF(OR(R53="Preventivo",R53="Detectivo"),"Probabilidad",IF(R53="Correctivo","Impacto",""))</f>
        <v>Impacto</v>
      </c>
      <c r="R53" s="125" t="s">
        <v>16</v>
      </c>
      <c r="S53" s="125" t="s">
        <v>9</v>
      </c>
      <c r="T53" s="126" t="str">
        <f t="shared" si="40"/>
        <v>25%</v>
      </c>
      <c r="U53" s="125" t="s">
        <v>19</v>
      </c>
      <c r="V53" s="125" t="s">
        <v>23</v>
      </c>
      <c r="W53" s="125" t="s">
        <v>111</v>
      </c>
      <c r="X53" s="127">
        <f>IFERROR(IF(AND(Q52="Probabilidad",Q53="Probabilidad"),(Z52-(+Z52*T53)),IF(AND(Q52="Impacto",Q53="Probabilidad"),(Z51-(+Z51*T53)),IF(Q53="Impacto",Z52,""))),"")</f>
        <v>0.216</v>
      </c>
      <c r="Y53" s="128" t="str">
        <f t="shared" si="1"/>
        <v>Baja</v>
      </c>
      <c r="Z53" s="126">
        <f t="shared" si="41"/>
        <v>0.216</v>
      </c>
      <c r="AA53" s="128" t="str">
        <f t="shared" ca="1" si="3"/>
        <v>Moderado</v>
      </c>
      <c r="AB53" s="126">
        <f ca="1">IFERROR(IF(AND(Q52="Impacto",Q53="Impacto"),(AB52-(+AB52*T53)),IF(AND(Q52="Probabilidad",Q53="Impacto"),(AB51-(+AB51*T53)),IF(Q53="Probabilidad",AB52,""))),"")</f>
        <v>0.44999999999999996</v>
      </c>
      <c r="AC53" s="129" t="str">
        <f t="shared" ca="1" si="42"/>
        <v>Moderado</v>
      </c>
      <c r="AD53" s="125" t="s">
        <v>203</v>
      </c>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row>
    <row r="54" spans="1:62" ht="151.5" customHeight="1" x14ac:dyDescent="0.3">
      <c r="A54" s="181"/>
      <c r="B54" s="182"/>
      <c r="C54" s="182"/>
      <c r="D54" s="182"/>
      <c r="E54" s="183"/>
      <c r="F54" s="182"/>
      <c r="G54" s="179"/>
      <c r="H54" s="180"/>
      <c r="I54" s="185"/>
      <c r="J54" s="186"/>
      <c r="K54" s="185">
        <f t="shared" ca="1" si="39"/>
        <v>0</v>
      </c>
      <c r="L54" s="180"/>
      <c r="M54" s="185"/>
      <c r="N54" s="184"/>
      <c r="O54" s="123">
        <v>4</v>
      </c>
      <c r="P54" s="124"/>
      <c r="Q54" s="123" t="str">
        <f t="shared" ref="Q54:Q56" si="43">IF(OR(R54="Preventivo",R54="Detectivo"),"Probabilidad",IF(R54="Correctivo","Impacto",""))</f>
        <v/>
      </c>
      <c r="R54" s="125"/>
      <c r="S54" s="125"/>
      <c r="T54" s="126" t="str">
        <f t="shared" si="40"/>
        <v/>
      </c>
      <c r="U54" s="125"/>
      <c r="V54" s="125"/>
      <c r="W54" s="125"/>
      <c r="X54" s="127" t="str">
        <f t="shared" ref="X54:X56" si="44">IFERROR(IF(AND(Q53="Probabilidad",Q54="Probabilidad"),(Z53-(+Z53*T54)),IF(AND(Q53="Impacto",Q54="Probabilidad"),(Z52-(+Z52*T54)),IF(Q54="Impacto",Z53,""))),"")</f>
        <v/>
      </c>
      <c r="Y54" s="128" t="str">
        <f t="shared" si="1"/>
        <v/>
      </c>
      <c r="Z54" s="126" t="str">
        <f t="shared" si="41"/>
        <v/>
      </c>
      <c r="AA54" s="128" t="str">
        <f t="shared" si="3"/>
        <v/>
      </c>
      <c r="AB54" s="126" t="str">
        <f t="shared" ref="AB54:AB56" si="45">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row>
    <row r="55" spans="1:62" ht="151.5" customHeight="1" x14ac:dyDescent="0.3">
      <c r="A55" s="181"/>
      <c r="B55" s="182"/>
      <c r="C55" s="182"/>
      <c r="D55" s="182"/>
      <c r="E55" s="183"/>
      <c r="F55" s="182"/>
      <c r="G55" s="179"/>
      <c r="H55" s="180"/>
      <c r="I55" s="185"/>
      <c r="J55" s="186"/>
      <c r="K55" s="185">
        <f t="shared" ca="1" si="39"/>
        <v>0</v>
      </c>
      <c r="L55" s="180"/>
      <c r="M55" s="185"/>
      <c r="N55" s="184"/>
      <c r="O55" s="123">
        <v>5</v>
      </c>
      <c r="P55" s="124"/>
      <c r="Q55" s="123" t="str">
        <f t="shared" si="43"/>
        <v/>
      </c>
      <c r="R55" s="125"/>
      <c r="S55" s="125"/>
      <c r="T55" s="126" t="str">
        <f t="shared" si="40"/>
        <v/>
      </c>
      <c r="U55" s="125"/>
      <c r="V55" s="125"/>
      <c r="W55" s="125"/>
      <c r="X55" s="127" t="str">
        <f t="shared" si="44"/>
        <v/>
      </c>
      <c r="Y55" s="128" t="str">
        <f t="shared" si="1"/>
        <v/>
      </c>
      <c r="Z55" s="126" t="str">
        <f t="shared" si="41"/>
        <v/>
      </c>
      <c r="AA55" s="128" t="str">
        <f t="shared" si="3"/>
        <v/>
      </c>
      <c r="AB55" s="126" t="str">
        <f t="shared" si="45"/>
        <v/>
      </c>
      <c r="AC55" s="129" t="str">
        <f t="shared" ref="AC55" si="46">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row>
    <row r="56" spans="1:62" ht="151.5" customHeight="1" x14ac:dyDescent="0.3">
      <c r="A56" s="181"/>
      <c r="B56" s="182"/>
      <c r="C56" s="182"/>
      <c r="D56" s="182"/>
      <c r="E56" s="183"/>
      <c r="F56" s="182"/>
      <c r="G56" s="179"/>
      <c r="H56" s="180"/>
      <c r="I56" s="185"/>
      <c r="J56" s="186"/>
      <c r="K56" s="185">
        <f t="shared" ca="1" si="39"/>
        <v>0</v>
      </c>
      <c r="L56" s="180"/>
      <c r="M56" s="185"/>
      <c r="N56" s="184"/>
      <c r="O56" s="123">
        <v>6</v>
      </c>
      <c r="P56" s="124"/>
      <c r="Q56" s="123" t="str">
        <f t="shared" si="43"/>
        <v/>
      </c>
      <c r="R56" s="125"/>
      <c r="S56" s="125"/>
      <c r="T56" s="126" t="str">
        <f t="shared" si="40"/>
        <v/>
      </c>
      <c r="U56" s="125"/>
      <c r="V56" s="125"/>
      <c r="W56" s="125"/>
      <c r="X56" s="127" t="str">
        <f t="shared" si="44"/>
        <v/>
      </c>
      <c r="Y56" s="128" t="str">
        <f t="shared" si="1"/>
        <v/>
      </c>
      <c r="Z56" s="126" t="str">
        <f t="shared" si="41"/>
        <v/>
      </c>
      <c r="AA56" s="128" t="str">
        <f>IFERROR(IF(AB56="","",IF(AB56&lt;=0.2,"Leve",IF(AB56&lt;=0.4,"Menor",IF(AB56&lt;=0.6,"Moderado",IF(AB56&lt;=0.8,"Mayor","Catastrófico"))))),"")</f>
        <v/>
      </c>
      <c r="AB56" s="126" t="str">
        <f t="shared" si="45"/>
        <v/>
      </c>
      <c r="AC56" s="129"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25"/>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row>
    <row r="57" spans="1:62" ht="151.5" customHeight="1" x14ac:dyDescent="0.3">
      <c r="A57" s="181">
        <v>7</v>
      </c>
      <c r="B57" s="182" t="s">
        <v>119</v>
      </c>
      <c r="C57" s="182" t="s">
        <v>262</v>
      </c>
      <c r="D57" s="182" t="s">
        <v>263</v>
      </c>
      <c r="E57" s="183" t="s">
        <v>226</v>
      </c>
      <c r="F57" s="182"/>
      <c r="G57" s="179">
        <v>240</v>
      </c>
      <c r="H57" s="180" t="str">
        <f>IF(G57&lt;=0,"",IF(G57&lt;=2,"Muy Baja",IF(G57&lt;=24,"Baja",IF(G57&lt;=500,"Media",IF(G57&lt;=5000,"Alta","Muy Alta")))))</f>
        <v>Media</v>
      </c>
      <c r="I57" s="185">
        <f>IF(H57="","",IF(H57="Muy Baja",0.2,IF(H57="Baja",0.4,IF(H57="Media",0.6,IF(H57="Alta",0.8,IF(H57="Muy Alta",1,))))))</f>
        <v>0.6</v>
      </c>
      <c r="J57" s="186" t="s">
        <v>138</v>
      </c>
      <c r="K57" s="185" t="str">
        <f ca="1">IF(NOT(ISERROR(MATCH(J57,'Tabla Impacto'!$B$221:$B$223,0))),'Tabla Impacto'!$F$223&amp;"Por favor no seleccionar los criterios de impacto(Afectación Económica o presupuestal y Pérdida Reputacional)",J57)</f>
        <v xml:space="preserve">     El riesgo afecta la imagen de la entidad a nivel nacional, con efecto publicitarios sostenible a nivel país</v>
      </c>
      <c r="L57" s="180" t="str">
        <f ca="1">IF(OR(K57='Tabla Impacto'!$C$11,K57='Tabla Impacto'!$D$11),"Leve",IF(OR(K57='Tabla Impacto'!$C$12,K57='Tabla Impacto'!$D$12),"Menor",IF(OR(K57='Tabla Impacto'!$C$13,K57='Tabla Impacto'!$D$13),"Moderado",IF(OR(K57='Tabla Impacto'!$C$14,K57='Tabla Impacto'!$D$14),"Mayor",IF(OR(K57='Tabla Impacto'!$C$15,K57='Tabla Impacto'!$D$15),"Catastrófico","")))))</f>
        <v>Catastrófico</v>
      </c>
      <c r="M57" s="185">
        <f ca="1">IF(L57="","",IF(L57="Leve",0.2,IF(L57="Menor",0.4,IF(L57="Moderado",0.6,IF(L57="Mayor",0.8,IF(L57="Catastrófico",1,))))))</f>
        <v>1</v>
      </c>
      <c r="N57" s="184" t="str">
        <f ca="1">IF(OR(AND(H57="Muy Baja",L57="Leve"),AND(H57="Muy Baja",L57="Menor"),AND(H57="Baja",L57="Leve")),"Bajo",IF(OR(AND(H57="Muy baja",L57="Moderado"),AND(H57="Baja",L57="Menor"),AND(H57="Baja",L57="Moderado"),AND(H57="Media",L57="Leve"),AND(H57="Media",L57="Menor"),AND(H57="Media",L57="Moderado"),AND(H57="Alta",L57="Leve"),AND(H57="Alta",L57="Menor")),"Moderado",IF(OR(AND(H57="Muy Baja",L57="Mayor"),AND(H57="Baja",L57="Mayor"),AND(H57="Media",L57="Mayor"),AND(H57="Alta",L57="Moderado"),AND(H57="Alta",L57="Mayor"),AND(H57="Muy Alta",L57="Leve"),AND(H57="Muy Alta",L57="Menor"),AND(H57="Muy Alta",L57="Moderado"),AND(H57="Muy Alta",L57="Mayor")),"Alto",IF(OR(AND(H57="Muy Baja",L57="Catastrófico"),AND(H57="Baja",L57="Catastrófico"),AND(H57="Media",L57="Catastrófico"),AND(H57="Alta",L57="Catastrófico"),AND(H57="Muy Alta",L57="Catastrófico")),"Extremo",""))))</f>
        <v>Extremo</v>
      </c>
      <c r="O57" s="123">
        <v>1</v>
      </c>
      <c r="P57" s="124" t="s">
        <v>264</v>
      </c>
      <c r="Q57" s="123" t="str">
        <f>IF(OR(R57="Preventivo",R57="Detectivo"),"Probabilidad",IF(R57="Correctivo","Impacto",""))</f>
        <v>Probabilidad</v>
      </c>
      <c r="R57" s="125" t="s">
        <v>14</v>
      </c>
      <c r="S57" s="125" t="s">
        <v>9</v>
      </c>
      <c r="T57" s="126" t="str">
        <f>IF(AND(R57="Preventivo",S57="Automático"),"50%",IF(AND(R57="Preventivo",S57="Manual"),"40%",IF(AND(R57="Detectivo",S57="Automático"),"40%",IF(AND(R57="Detectivo",S57="Manual"),"30%",IF(AND(R57="Correctivo",S57="Automático"),"35%",IF(AND(R57="Correctivo",S57="Manual"),"25%",""))))))</f>
        <v>40%</v>
      </c>
      <c r="U57" s="125" t="s">
        <v>19</v>
      </c>
      <c r="V57" s="125" t="s">
        <v>22</v>
      </c>
      <c r="W57" s="125" t="s">
        <v>111</v>
      </c>
      <c r="X57" s="127">
        <f>IFERROR(IF(Q57="Probabilidad",(I57-(+I57*T57)),IF(Q57="Impacto",I57,"")),"")</f>
        <v>0.36</v>
      </c>
      <c r="Y57" s="128" t="str">
        <f>IFERROR(IF(X57="","",IF(X57&lt;=0.2,"Muy Baja",IF(X57&lt;=0.4,"Baja",IF(X57&lt;=0.6,"Media",IF(X57&lt;=0.8,"Alta","Muy Alta"))))),"")</f>
        <v>Baja</v>
      </c>
      <c r="Z57" s="126">
        <f>+X57</f>
        <v>0.36</v>
      </c>
      <c r="AA57" s="128" t="str">
        <f ca="1">IFERROR(IF(AB57="","",IF(AB57&lt;=0.2,"Leve",IF(AB57&lt;=0.4,"Menor",IF(AB57&lt;=0.6,"Moderado",IF(AB57&lt;=0.8,"Mayor","Catastrófico"))))),"")</f>
        <v>Catastrófico</v>
      </c>
      <c r="AB57" s="126">
        <f ca="1">IFERROR(IF(Q57="Impacto",(M57-(+M57*T57)),IF(Q57="Probabilidad",M57,"")),"")</f>
        <v>1</v>
      </c>
      <c r="AC57" s="129" t="str">
        <f ca="1">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Extremo</v>
      </c>
      <c r="AD57" s="125" t="s">
        <v>32</v>
      </c>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row>
    <row r="58" spans="1:62" ht="151.5" customHeight="1" x14ac:dyDescent="0.3">
      <c r="A58" s="181"/>
      <c r="B58" s="182"/>
      <c r="C58" s="182"/>
      <c r="D58" s="182"/>
      <c r="E58" s="183"/>
      <c r="F58" s="182"/>
      <c r="G58" s="179"/>
      <c r="H58" s="180"/>
      <c r="I58" s="185"/>
      <c r="J58" s="186"/>
      <c r="K58" s="185">
        <f t="shared" ref="K58:K62" ca="1" si="47">IF(NOT(ISERROR(MATCH(J58,_xlfn.ANCHORARRAY(E69),0))),I71&amp;"Por favor no seleccionar los criterios de impacto",J58)</f>
        <v>0</v>
      </c>
      <c r="L58" s="180"/>
      <c r="M58" s="185"/>
      <c r="N58" s="184"/>
      <c r="O58" s="123">
        <v>2</v>
      </c>
      <c r="P58" s="124" t="s">
        <v>265</v>
      </c>
      <c r="Q58" s="123" t="str">
        <f>IF(OR(R58="Preventivo",R58="Detectivo"),"Probabilidad",IF(R58="Correctivo","Impacto",""))</f>
        <v>Probabilidad</v>
      </c>
      <c r="R58" s="125" t="s">
        <v>15</v>
      </c>
      <c r="S58" s="125" t="s">
        <v>9</v>
      </c>
      <c r="T58" s="126" t="str">
        <f t="shared" ref="T58:T62" si="48">IF(AND(R58="Preventivo",S58="Automático"),"50%",IF(AND(R58="Preventivo",S58="Manual"),"40%",IF(AND(R58="Detectivo",S58="Automático"),"40%",IF(AND(R58="Detectivo",S58="Manual"),"30%",IF(AND(R58="Correctivo",S58="Automático"),"35%",IF(AND(R58="Correctivo",S58="Manual"),"25%",""))))))</f>
        <v>30%</v>
      </c>
      <c r="U58" s="125" t="s">
        <v>20</v>
      </c>
      <c r="V58" s="125" t="s">
        <v>22</v>
      </c>
      <c r="W58" s="125" t="s">
        <v>111</v>
      </c>
      <c r="X58" s="127">
        <f>IFERROR(IF(AND(Q57="Probabilidad",Q58="Probabilidad"),(Z57-(+Z57*T58)),IF(Q58="Probabilidad",(I57-(+I57*T58)),IF(Q58="Impacto",Z57,""))),"")</f>
        <v>0.252</v>
      </c>
      <c r="Y58" s="128" t="str">
        <f t="shared" si="1"/>
        <v>Baja</v>
      </c>
      <c r="Z58" s="126">
        <f t="shared" ref="Z58:Z62" si="49">+X58</f>
        <v>0.252</v>
      </c>
      <c r="AA58" s="128" t="str">
        <f t="shared" ca="1" si="3"/>
        <v>Moderado</v>
      </c>
      <c r="AB58" s="126">
        <f ca="1">IFERROR(IF(AND(Q57="Impacto",Q58="Impacto"),(AB51-(+AB51*T58)),IF(Q58="Impacto",($M$57-(+$M$57*T58)),IF(Q58="Probabilidad",AB51,""))),"")</f>
        <v>0.6</v>
      </c>
      <c r="AC58" s="129" t="str">
        <f t="shared" ref="AC58:AC59" ca="1" si="50">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Moderado</v>
      </c>
      <c r="AD58" s="125" t="s">
        <v>32</v>
      </c>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row>
    <row r="59" spans="1:62" ht="151.5" customHeight="1" x14ac:dyDescent="0.3">
      <c r="A59" s="181"/>
      <c r="B59" s="182"/>
      <c r="C59" s="182"/>
      <c r="D59" s="182"/>
      <c r="E59" s="183"/>
      <c r="F59" s="182"/>
      <c r="G59" s="179"/>
      <c r="H59" s="180"/>
      <c r="I59" s="185"/>
      <c r="J59" s="186"/>
      <c r="K59" s="185">
        <f t="shared" ca="1" si="47"/>
        <v>0</v>
      </c>
      <c r="L59" s="180"/>
      <c r="M59" s="185"/>
      <c r="N59" s="184"/>
      <c r="O59" s="123">
        <v>3</v>
      </c>
      <c r="P59" s="130" t="s">
        <v>266</v>
      </c>
      <c r="Q59" s="123" t="str">
        <f>IF(OR(R59="Preventivo",R59="Detectivo"),"Probabilidad",IF(R59="Correctivo","Impacto",""))</f>
        <v>Impacto</v>
      </c>
      <c r="R59" s="125" t="s">
        <v>16</v>
      </c>
      <c r="S59" s="125" t="s">
        <v>9</v>
      </c>
      <c r="T59" s="126" t="str">
        <f t="shared" si="48"/>
        <v>25%</v>
      </c>
      <c r="U59" s="125" t="s">
        <v>19</v>
      </c>
      <c r="V59" s="125" t="s">
        <v>22</v>
      </c>
      <c r="W59" s="125" t="s">
        <v>111</v>
      </c>
      <c r="X59" s="127">
        <f>IFERROR(IF(AND(Q58="Probabilidad",Q59="Probabilidad"),(Z58-(+Z58*T59)),IF(AND(Q58="Impacto",Q59="Probabilidad"),(Z57-(+Z57*T59)),IF(Q59="Impacto",Z58,""))),"")</f>
        <v>0.252</v>
      </c>
      <c r="Y59" s="128" t="str">
        <f t="shared" si="1"/>
        <v>Baja</v>
      </c>
      <c r="Z59" s="126">
        <f t="shared" si="49"/>
        <v>0.252</v>
      </c>
      <c r="AA59" s="128" t="str">
        <f t="shared" ca="1" si="3"/>
        <v>Mayor</v>
      </c>
      <c r="AB59" s="126">
        <f ca="1">IFERROR(IF(AND(Q58="Impacto",Q59="Impacto"),(AB58-(+AB58*T59)),IF(AND(Q58="Probabilidad",Q59="Impacto"),(AB57-(+AB57*T59)),IF(Q59="Probabilidad",AB58,""))),"")</f>
        <v>0.75</v>
      </c>
      <c r="AC59" s="129" t="str">
        <f t="shared" ca="1" si="50"/>
        <v>Alto</v>
      </c>
      <c r="AD59" s="125" t="s">
        <v>32</v>
      </c>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row>
    <row r="60" spans="1:62" ht="151.5" customHeight="1" x14ac:dyDescent="0.3">
      <c r="A60" s="181"/>
      <c r="B60" s="182"/>
      <c r="C60" s="182"/>
      <c r="D60" s="182"/>
      <c r="E60" s="183"/>
      <c r="F60" s="182"/>
      <c r="G60" s="179"/>
      <c r="H60" s="180"/>
      <c r="I60" s="185"/>
      <c r="J60" s="186"/>
      <c r="K60" s="185">
        <f t="shared" ca="1" si="47"/>
        <v>0</v>
      </c>
      <c r="L60" s="180"/>
      <c r="M60" s="185"/>
      <c r="N60" s="184"/>
      <c r="O60" s="123">
        <v>4</v>
      </c>
      <c r="P60" s="124"/>
      <c r="Q60" s="123" t="str">
        <f t="shared" ref="Q60:Q62" si="51">IF(OR(R60="Preventivo",R60="Detectivo"),"Probabilidad",IF(R60="Correctivo","Impacto",""))</f>
        <v/>
      </c>
      <c r="R60" s="125"/>
      <c r="S60" s="125"/>
      <c r="T60" s="126" t="str">
        <f t="shared" si="48"/>
        <v/>
      </c>
      <c r="U60" s="125"/>
      <c r="V60" s="125"/>
      <c r="W60" s="125"/>
      <c r="X60" s="127" t="str">
        <f t="shared" ref="X60:X62" si="52">IFERROR(IF(AND(Q59="Probabilidad",Q60="Probabilidad"),(Z59-(+Z59*T60)),IF(AND(Q59="Impacto",Q60="Probabilidad"),(Z58-(+Z58*T60)),IF(Q60="Impacto",Z59,""))),"")</f>
        <v/>
      </c>
      <c r="Y60" s="128" t="str">
        <f t="shared" si="1"/>
        <v/>
      </c>
      <c r="Z60" s="126" t="str">
        <f t="shared" si="49"/>
        <v/>
      </c>
      <c r="AA60" s="128" t="str">
        <f t="shared" si="3"/>
        <v/>
      </c>
      <c r="AB60" s="126" t="str">
        <f t="shared" ref="AB60:AB62" si="53">IFERROR(IF(AND(Q59="Impacto",Q60="Impacto"),(AB59-(+AB59*T60)),IF(AND(Q59="Probabilidad",Q60="Impacto"),(AB58-(+AB58*T60)),IF(Q60="Probabilidad",AB59,""))),"")</f>
        <v/>
      </c>
      <c r="AC60" s="129"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25"/>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row>
    <row r="61" spans="1:62" ht="151.5" customHeight="1" x14ac:dyDescent="0.3">
      <c r="A61" s="181"/>
      <c r="B61" s="182"/>
      <c r="C61" s="182"/>
      <c r="D61" s="182"/>
      <c r="E61" s="183"/>
      <c r="F61" s="182"/>
      <c r="G61" s="179"/>
      <c r="H61" s="180"/>
      <c r="I61" s="185"/>
      <c r="J61" s="186"/>
      <c r="K61" s="185">
        <f t="shared" ca="1" si="47"/>
        <v>0</v>
      </c>
      <c r="L61" s="180"/>
      <c r="M61" s="185"/>
      <c r="N61" s="184"/>
      <c r="O61" s="123">
        <v>5</v>
      </c>
      <c r="P61" s="124"/>
      <c r="Q61" s="123" t="str">
        <f t="shared" si="51"/>
        <v/>
      </c>
      <c r="R61" s="125"/>
      <c r="S61" s="125"/>
      <c r="T61" s="126" t="str">
        <f t="shared" si="48"/>
        <v/>
      </c>
      <c r="U61" s="125"/>
      <c r="V61" s="125"/>
      <c r="W61" s="125"/>
      <c r="X61" s="127" t="str">
        <f t="shared" si="52"/>
        <v/>
      </c>
      <c r="Y61" s="128" t="str">
        <f t="shared" si="1"/>
        <v/>
      </c>
      <c r="Z61" s="126" t="str">
        <f t="shared" si="49"/>
        <v/>
      </c>
      <c r="AA61" s="128" t="str">
        <f t="shared" si="3"/>
        <v/>
      </c>
      <c r="AB61" s="126" t="str">
        <f t="shared" si="53"/>
        <v/>
      </c>
      <c r="AC61" s="129" t="str">
        <f t="shared" ref="AC61:AC62" si="54">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25"/>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row>
    <row r="62" spans="1:62" ht="151.5" customHeight="1" x14ac:dyDescent="0.3">
      <c r="A62" s="181"/>
      <c r="B62" s="182"/>
      <c r="C62" s="182"/>
      <c r="D62" s="182"/>
      <c r="E62" s="183"/>
      <c r="F62" s="182"/>
      <c r="G62" s="179"/>
      <c r="H62" s="180"/>
      <c r="I62" s="185"/>
      <c r="J62" s="186"/>
      <c r="K62" s="185">
        <f t="shared" ca="1" si="47"/>
        <v>0</v>
      </c>
      <c r="L62" s="180"/>
      <c r="M62" s="185"/>
      <c r="N62" s="184"/>
      <c r="O62" s="123">
        <v>6</v>
      </c>
      <c r="P62" s="124"/>
      <c r="Q62" s="123" t="str">
        <f t="shared" si="51"/>
        <v/>
      </c>
      <c r="R62" s="125"/>
      <c r="S62" s="125"/>
      <c r="T62" s="126" t="str">
        <f t="shared" si="48"/>
        <v/>
      </c>
      <c r="U62" s="125"/>
      <c r="V62" s="125"/>
      <c r="W62" s="125"/>
      <c r="X62" s="127" t="str">
        <f t="shared" si="52"/>
        <v/>
      </c>
      <c r="Y62" s="128" t="str">
        <f t="shared" si="1"/>
        <v/>
      </c>
      <c r="Z62" s="126" t="str">
        <f t="shared" si="49"/>
        <v/>
      </c>
      <c r="AA62" s="128" t="str">
        <f t="shared" si="3"/>
        <v/>
      </c>
      <c r="AB62" s="126" t="str">
        <f t="shared" si="53"/>
        <v/>
      </c>
      <c r="AC62" s="129" t="str">
        <f t="shared" si="54"/>
        <v/>
      </c>
      <c r="AD62" s="125"/>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row>
    <row r="63" spans="1:62" ht="151.5" customHeight="1" x14ac:dyDescent="0.3">
      <c r="A63" s="181">
        <v>8</v>
      </c>
      <c r="B63" s="182" t="s">
        <v>118</v>
      </c>
      <c r="C63" s="182" t="s">
        <v>267</v>
      </c>
      <c r="D63" s="182" t="s">
        <v>268</v>
      </c>
      <c r="E63" s="183" t="s">
        <v>227</v>
      </c>
      <c r="F63" s="182" t="s">
        <v>201</v>
      </c>
      <c r="G63" s="179">
        <v>12000</v>
      </c>
      <c r="H63" s="180" t="str">
        <f>IF(G63&lt;=0,"",IF(G63&lt;=2,"Muy Baja",IF(G63&lt;=24,"Baja",IF(G63&lt;=500,"Media",IF(G63&lt;=5000,"Alta","Muy Alta")))))</f>
        <v>Muy Alta</v>
      </c>
      <c r="I63" s="185">
        <f>IF(H63="","",IF(H63="Muy Baja",0.2,IF(H63="Baja",0.4,IF(H63="Media",0.6,IF(H63="Alta",0.8,IF(H63="Muy Alta",1,))))))</f>
        <v>1</v>
      </c>
      <c r="J63" s="186" t="s">
        <v>135</v>
      </c>
      <c r="K63" s="185" t="str">
        <f ca="1">IF(NOT(ISERROR(MATCH(J63,'Tabla Impacto'!$B$221:$B$223,0))),'Tabla Impacto'!$F$223&amp;"Por favor no seleccionar los criterios de impacto(Afectación Económica o presupuestal y Pérdida Reputacional)",J63)</f>
        <v xml:space="preserve">     El riesgo afecta la imagen de alguna área de la organización</v>
      </c>
      <c r="L63" s="180" t="str">
        <f ca="1">IF(OR(K63='Tabla Impacto'!$C$11,K63='Tabla Impacto'!$D$11),"Leve",IF(OR(K63='Tabla Impacto'!$C$12,K63='Tabla Impacto'!$D$12),"Menor",IF(OR(K63='Tabla Impacto'!$C$13,K63='Tabla Impacto'!$D$13),"Moderado",IF(OR(K63='Tabla Impacto'!$C$14,K63='Tabla Impacto'!$D$14),"Mayor",IF(OR(K63='Tabla Impacto'!$C$15,K63='Tabla Impacto'!$D$15),"Catastrófico","")))))</f>
        <v>Leve</v>
      </c>
      <c r="M63" s="185">
        <f ca="1">IF(L63="","",IF(L63="Leve",0.2,IF(L63="Menor",0.4,IF(L63="Moderado",0.6,IF(L63="Mayor",0.8,IF(L63="Catastrófico",1,))))))</f>
        <v>0.2</v>
      </c>
      <c r="N63" s="184" t="str">
        <f ca="1">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Alto</v>
      </c>
      <c r="O63" s="123">
        <v>1</v>
      </c>
      <c r="P63" s="124" t="s">
        <v>269</v>
      </c>
      <c r="Q63" s="123" t="str">
        <f>IF(OR(R63="Preventivo",R63="Detectivo"),"Probabilidad",IF(R63="Correctivo","Impacto",""))</f>
        <v>Probabilidad</v>
      </c>
      <c r="R63" s="125" t="s">
        <v>14</v>
      </c>
      <c r="S63" s="125" t="s">
        <v>9</v>
      </c>
      <c r="T63" s="126" t="str">
        <f>IF(AND(R63="Preventivo",S63="Automático"),"50%",IF(AND(R63="Preventivo",S63="Manual"),"40%",IF(AND(R63="Detectivo",S63="Automático"),"40%",IF(AND(R63="Detectivo",S63="Manual"),"30%",IF(AND(R63="Correctivo",S63="Automático"),"35%",IF(AND(R63="Correctivo",S63="Manual"),"25%",""))))))</f>
        <v>40%</v>
      </c>
      <c r="U63" s="125" t="s">
        <v>20</v>
      </c>
      <c r="V63" s="125" t="s">
        <v>22</v>
      </c>
      <c r="W63" s="125" t="s">
        <v>111</v>
      </c>
      <c r="X63" s="127">
        <f>IFERROR(IF(Q63="Probabilidad",(I63-(+I63*T63)),IF(Q63="Impacto",I63,"")),"")</f>
        <v>0.6</v>
      </c>
      <c r="Y63" s="128" t="str">
        <f>IFERROR(IF(X63="","",IF(X63&lt;=0.2,"Muy Baja",IF(X63&lt;=0.4,"Baja",IF(X63&lt;=0.6,"Media",IF(X63&lt;=0.8,"Alta","Muy Alta"))))),"")</f>
        <v>Media</v>
      </c>
      <c r="Z63" s="126">
        <f>+X63</f>
        <v>0.6</v>
      </c>
      <c r="AA63" s="128" t="str">
        <f ca="1">IFERROR(IF(AB63="","",IF(AB63&lt;=0.2,"Leve",IF(AB63&lt;=0.4,"Menor",IF(AB63&lt;=0.6,"Moderado",IF(AB63&lt;=0.8,"Mayor","Catastrófico"))))),"")</f>
        <v>Leve</v>
      </c>
      <c r="AB63" s="126">
        <f ca="1">IFERROR(IF(Q63="Impacto",(M63-(+M63*T63)),IF(Q63="Probabilidad",M63,"")),"")</f>
        <v>0.2</v>
      </c>
      <c r="AC63" s="129" t="str">
        <f ca="1">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Moderado</v>
      </c>
      <c r="AD63" s="125" t="s">
        <v>203</v>
      </c>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row>
    <row r="64" spans="1:62" ht="151.5" customHeight="1" x14ac:dyDescent="0.3">
      <c r="A64" s="181"/>
      <c r="B64" s="182"/>
      <c r="C64" s="182"/>
      <c r="D64" s="182"/>
      <c r="E64" s="183"/>
      <c r="F64" s="182"/>
      <c r="G64" s="179"/>
      <c r="H64" s="180"/>
      <c r="I64" s="185"/>
      <c r="J64" s="186"/>
      <c r="K64" s="185">
        <f ca="1">IF(NOT(ISERROR(MATCH(J64,_xlfn.ANCHORARRAY(E75),0))),I77&amp;"Por favor no seleccionar los criterios de impacto",J64)</f>
        <v>0</v>
      </c>
      <c r="L64" s="180"/>
      <c r="M64" s="185"/>
      <c r="N64" s="184"/>
      <c r="O64" s="123">
        <v>2</v>
      </c>
      <c r="P64" s="124" t="s">
        <v>244</v>
      </c>
      <c r="Q64" s="123" t="str">
        <f>IF(OR(R64="Preventivo",R64="Detectivo"),"Probabilidad",IF(R64="Correctivo","Impacto",""))</f>
        <v>Probabilidad</v>
      </c>
      <c r="R64" s="125" t="s">
        <v>15</v>
      </c>
      <c r="S64" s="125" t="s">
        <v>9</v>
      </c>
      <c r="T64" s="126" t="str">
        <f t="shared" ref="T64:T68" si="55">IF(AND(R64="Preventivo",S64="Automático"),"50%",IF(AND(R64="Preventivo",S64="Manual"),"40%",IF(AND(R64="Detectivo",S64="Automático"),"40%",IF(AND(R64="Detectivo",S64="Manual"),"30%",IF(AND(R64="Correctivo",S64="Automático"),"35%",IF(AND(R64="Correctivo",S64="Manual"),"25%",""))))))</f>
        <v>30%</v>
      </c>
      <c r="U64" s="125" t="s">
        <v>19</v>
      </c>
      <c r="V64" s="125" t="s">
        <v>22</v>
      </c>
      <c r="W64" s="125" t="s">
        <v>111</v>
      </c>
      <c r="X64" s="127">
        <f>IFERROR(IF(AND(Q63="Probabilidad",Q64="Probabilidad"),(Z63-(+Z63*T64)),IF(Q64="Probabilidad",(I63-(+I63*T64)),IF(Q64="Impacto",Z63,""))),"")</f>
        <v>0.42</v>
      </c>
      <c r="Y64" s="128" t="str">
        <f t="shared" si="1"/>
        <v>Media</v>
      </c>
      <c r="Z64" s="126">
        <f t="shared" ref="Z64:Z68" si="56">+X64</f>
        <v>0.42</v>
      </c>
      <c r="AA64" s="128" t="str">
        <f t="shared" ca="1" si="3"/>
        <v>Catastrófico</v>
      </c>
      <c r="AB64" s="126">
        <f ca="1">IFERROR(IF(AND(Q63="Impacto",Q64="Impacto"),(AB57-(+AB57*T64)),IF(Q64="Impacto",($M$63-(+$M$63*T64)),IF(Q64="Probabilidad",AB57,""))),"")</f>
        <v>1</v>
      </c>
      <c r="AC64" s="129" t="str">
        <f t="shared" ref="AC64:AC65" ca="1" si="57">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Extremo</v>
      </c>
      <c r="AD64" s="125" t="s">
        <v>203</v>
      </c>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row>
    <row r="65" spans="1:62" ht="151.5" customHeight="1" x14ac:dyDescent="0.3">
      <c r="A65" s="181"/>
      <c r="B65" s="182"/>
      <c r="C65" s="182"/>
      <c r="D65" s="182"/>
      <c r="E65" s="183"/>
      <c r="F65" s="182"/>
      <c r="G65" s="179"/>
      <c r="H65" s="180"/>
      <c r="I65" s="185"/>
      <c r="J65" s="186"/>
      <c r="K65" s="185">
        <f ca="1">IF(NOT(ISERROR(MATCH(J65,_xlfn.ANCHORARRAY(E76),0))),I78&amp;"Por favor no seleccionar los criterios de impacto",J65)</f>
        <v>0</v>
      </c>
      <c r="L65" s="180"/>
      <c r="M65" s="185"/>
      <c r="N65" s="184"/>
      <c r="O65" s="123">
        <v>3</v>
      </c>
      <c r="P65" s="130" t="s">
        <v>245</v>
      </c>
      <c r="Q65" s="123" t="str">
        <f>IF(OR(R65="Preventivo",R65="Detectivo"),"Probabilidad",IF(R65="Correctivo","Impacto",""))</f>
        <v>Impacto</v>
      </c>
      <c r="R65" s="125" t="s">
        <v>16</v>
      </c>
      <c r="S65" s="125" t="s">
        <v>9</v>
      </c>
      <c r="T65" s="126" t="str">
        <f t="shared" si="55"/>
        <v>25%</v>
      </c>
      <c r="U65" s="125" t="s">
        <v>19</v>
      </c>
      <c r="V65" s="125" t="s">
        <v>22</v>
      </c>
      <c r="W65" s="125" t="s">
        <v>111</v>
      </c>
      <c r="X65" s="127">
        <f>IFERROR(IF(AND(Q64="Probabilidad",Q65="Probabilidad"),(Z64-(+Z64*T65)),IF(AND(Q64="Impacto",Q65="Probabilidad"),(Z63-(+Z63*T65)),IF(Q65="Impacto",Z64,""))),"")</f>
        <v>0.42</v>
      </c>
      <c r="Y65" s="128" t="str">
        <f t="shared" si="1"/>
        <v>Media</v>
      </c>
      <c r="Z65" s="126">
        <f t="shared" si="56"/>
        <v>0.42</v>
      </c>
      <c r="AA65" s="128" t="str">
        <f t="shared" ca="1" si="3"/>
        <v>Leve</v>
      </c>
      <c r="AB65" s="126">
        <f ca="1">IFERROR(IF(AND(Q64="Impacto",Q65="Impacto"),(AB64-(+AB64*T65)),IF(AND(Q64="Probabilidad",Q65="Impacto"),(AB63-(+AB63*T65)),IF(Q65="Probabilidad",AB64,""))),"")</f>
        <v>0.15000000000000002</v>
      </c>
      <c r="AC65" s="129" t="str">
        <f t="shared" ca="1" si="57"/>
        <v>Moderado</v>
      </c>
      <c r="AD65" s="125" t="s">
        <v>32</v>
      </c>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row>
    <row r="66" spans="1:62" ht="151.5" customHeight="1" x14ac:dyDescent="0.3">
      <c r="A66" s="181"/>
      <c r="B66" s="182"/>
      <c r="C66" s="182"/>
      <c r="D66" s="182"/>
      <c r="E66" s="183"/>
      <c r="F66" s="182"/>
      <c r="G66" s="179"/>
      <c r="H66" s="180"/>
      <c r="I66" s="185"/>
      <c r="J66" s="186"/>
      <c r="K66" s="185">
        <f ca="1">IF(NOT(ISERROR(MATCH(J66,_xlfn.ANCHORARRAY(E77),0))),I79&amp;"Por favor no seleccionar los criterios de impacto",J66)</f>
        <v>0</v>
      </c>
      <c r="L66" s="180"/>
      <c r="M66" s="185"/>
      <c r="N66" s="184"/>
      <c r="O66" s="123">
        <v>4</v>
      </c>
      <c r="P66" s="124"/>
      <c r="Q66" s="123" t="str">
        <f t="shared" ref="Q66:Q68" si="58">IF(OR(R66="Preventivo",R66="Detectivo"),"Probabilidad",IF(R66="Correctivo","Impacto",""))</f>
        <v/>
      </c>
      <c r="R66" s="125"/>
      <c r="S66" s="125"/>
      <c r="T66" s="126" t="str">
        <f t="shared" si="55"/>
        <v/>
      </c>
      <c r="U66" s="125"/>
      <c r="V66" s="125"/>
      <c r="W66" s="125"/>
      <c r="X66" s="127" t="str">
        <f t="shared" ref="X66:X68" si="59">IFERROR(IF(AND(Q65="Probabilidad",Q66="Probabilidad"),(Z65-(+Z65*T66)),IF(AND(Q65="Impacto",Q66="Probabilidad"),(Z64-(+Z64*T66)),IF(Q66="Impacto",Z65,""))),"")</f>
        <v/>
      </c>
      <c r="Y66" s="128" t="str">
        <f t="shared" si="1"/>
        <v/>
      </c>
      <c r="Z66" s="126" t="str">
        <f t="shared" si="56"/>
        <v/>
      </c>
      <c r="AA66" s="128" t="str">
        <f t="shared" si="3"/>
        <v/>
      </c>
      <c r="AB66" s="126" t="str">
        <f t="shared" ref="AB66:AB68" si="60">IFERROR(IF(AND(Q65="Impacto",Q66="Impacto"),(AB65-(+AB65*T66)),IF(AND(Q65="Probabilidad",Q66="Impacto"),(AB64-(+AB64*T66)),IF(Q66="Probabilidad",AB65,""))),"")</f>
        <v/>
      </c>
      <c r="AC66" s="129"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25"/>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row>
    <row r="67" spans="1:62" ht="151.5" customHeight="1" x14ac:dyDescent="0.3">
      <c r="A67" s="181"/>
      <c r="B67" s="182"/>
      <c r="C67" s="182"/>
      <c r="D67" s="182"/>
      <c r="E67" s="183"/>
      <c r="F67" s="182"/>
      <c r="G67" s="179"/>
      <c r="H67" s="180"/>
      <c r="I67" s="185"/>
      <c r="J67" s="186"/>
      <c r="K67" s="185">
        <f ca="1">IF(NOT(ISERROR(MATCH(J67,_xlfn.ANCHORARRAY(E78),0))),I80&amp;"Por favor no seleccionar los criterios de impacto",J67)</f>
        <v>0</v>
      </c>
      <c r="L67" s="180"/>
      <c r="M67" s="185"/>
      <c r="N67" s="184"/>
      <c r="O67" s="123">
        <v>5</v>
      </c>
      <c r="P67" s="124"/>
      <c r="Q67" s="123" t="str">
        <f t="shared" si="58"/>
        <v/>
      </c>
      <c r="R67" s="125"/>
      <c r="S67" s="125"/>
      <c r="T67" s="126" t="str">
        <f t="shared" si="55"/>
        <v/>
      </c>
      <c r="U67" s="125"/>
      <c r="V67" s="125"/>
      <c r="W67" s="125"/>
      <c r="X67" s="127" t="str">
        <f t="shared" si="59"/>
        <v/>
      </c>
      <c r="Y67" s="128" t="str">
        <f t="shared" si="1"/>
        <v/>
      </c>
      <c r="Z67" s="126" t="str">
        <f t="shared" si="56"/>
        <v/>
      </c>
      <c r="AA67" s="128" t="str">
        <f t="shared" si="3"/>
        <v/>
      </c>
      <c r="AB67" s="126" t="str">
        <f t="shared" si="60"/>
        <v/>
      </c>
      <c r="AC67" s="129" t="str">
        <f t="shared" ref="AC67:AC68" si="61">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25"/>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row>
    <row r="68" spans="1:62" ht="151.5" customHeight="1" x14ac:dyDescent="0.3">
      <c r="A68" s="181"/>
      <c r="B68" s="182"/>
      <c r="C68" s="182"/>
      <c r="D68" s="182"/>
      <c r="E68" s="183"/>
      <c r="F68" s="182"/>
      <c r="G68" s="179"/>
      <c r="H68" s="180"/>
      <c r="I68" s="185"/>
      <c r="J68" s="186"/>
      <c r="K68" s="185">
        <f ca="1">IF(NOT(ISERROR(MATCH(J68,_xlfn.ANCHORARRAY(E79),0))),I81&amp;"Por favor no seleccionar los criterios de impacto",J68)</f>
        <v>0</v>
      </c>
      <c r="L68" s="180"/>
      <c r="M68" s="185"/>
      <c r="N68" s="184"/>
      <c r="O68" s="123">
        <v>6</v>
      </c>
      <c r="P68" s="124"/>
      <c r="Q68" s="123" t="str">
        <f t="shared" si="58"/>
        <v/>
      </c>
      <c r="R68" s="125"/>
      <c r="S68" s="125"/>
      <c r="T68" s="126" t="str">
        <f t="shared" si="55"/>
        <v/>
      </c>
      <c r="U68" s="125"/>
      <c r="V68" s="125"/>
      <c r="W68" s="125"/>
      <c r="X68" s="127" t="str">
        <f t="shared" si="59"/>
        <v/>
      </c>
      <c r="Y68" s="128" t="str">
        <f t="shared" si="1"/>
        <v/>
      </c>
      <c r="Z68" s="126" t="str">
        <f t="shared" si="56"/>
        <v/>
      </c>
      <c r="AA68" s="128" t="str">
        <f t="shared" si="3"/>
        <v/>
      </c>
      <c r="AB68" s="126" t="str">
        <f t="shared" si="60"/>
        <v/>
      </c>
      <c r="AC68" s="129" t="str">
        <f t="shared" si="61"/>
        <v/>
      </c>
      <c r="AD68" s="125"/>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row>
    <row r="69" spans="1:62" ht="151.5" customHeight="1" x14ac:dyDescent="0.3">
      <c r="A69" s="181">
        <v>9</v>
      </c>
      <c r="B69" s="182" t="s">
        <v>119</v>
      </c>
      <c r="C69" s="182" t="s">
        <v>270</v>
      </c>
      <c r="D69" s="182" t="s">
        <v>229</v>
      </c>
      <c r="E69" s="183" t="s">
        <v>271</v>
      </c>
      <c r="F69" s="182" t="s">
        <v>213</v>
      </c>
      <c r="G69" s="179">
        <v>245</v>
      </c>
      <c r="H69" s="180" t="str">
        <f>IF(G69&lt;=0,"",IF(G69&lt;=2,"Muy Baja",IF(G69&lt;=24,"Baja",IF(G69&lt;=500,"Media",IF(G69&lt;=5000,"Alta","Muy Alta")))))</f>
        <v>Media</v>
      </c>
      <c r="I69" s="185">
        <f>IF(H69="","",IF(H69="Muy Baja",0.2,IF(H69="Baja",0.4,IF(H69="Media",0.6,IF(H69="Alta",0.8,IF(H69="Muy Alta",1,))))))</f>
        <v>0.6</v>
      </c>
      <c r="J69" s="186" t="s">
        <v>222</v>
      </c>
      <c r="K69" s="185" t="str">
        <f ca="1">IF(NOT(ISERROR(MATCH(J69,'Tabla Impacto'!$B$221:$B$223,0))),'Tabla Impacto'!$F$223&amp;"Por favor no seleccionar los criterios de impacto(Afectación Económica o presupuestal y Pérdida Reputacional)",J69)</f>
        <v xml:space="preserve">     El riesgo afecta la imagen de  la entidad con efecto publicitario sostenido a nivel de sector administrativo, nivel departamental o municipal</v>
      </c>
      <c r="L69" s="180" t="str">
        <f ca="1">IF(OR(K69='Tabla Impacto'!$C$11,K69='Tabla Impacto'!$D$11),"Leve",IF(OR(K69='Tabla Impacto'!$C$12,K69='Tabla Impacto'!$D$12),"Menor",IF(OR(K69='Tabla Impacto'!$C$13,K69='Tabla Impacto'!$D$13),"Moderado",IF(OR(K69='Tabla Impacto'!$C$14,K69='Tabla Impacto'!$D$14),"Mayor",IF(OR(K69='Tabla Impacto'!$C$15,K69='Tabla Impacto'!$D$15),"Catastrófico","")))))</f>
        <v>Mayor</v>
      </c>
      <c r="M69" s="185">
        <f ca="1">IF(L69="","",IF(L69="Leve",0.2,IF(L69="Menor",0.4,IF(L69="Moderado",0.6,IF(L69="Mayor",0.8,IF(L69="Catastrófico",1,))))))</f>
        <v>0.8</v>
      </c>
      <c r="N69" s="184" t="str">
        <f ca="1">IF(OR(AND(H69="Muy Baja",L69="Leve"),AND(H69="Muy Baja",L69="Menor"),AND(H69="Baja",L69="Leve")),"Bajo",IF(OR(AND(H69="Muy baja",L69="Moderado"),AND(H69="Baja",L69="Menor"),AND(H69="Baja",L69="Moderado"),AND(H69="Media",L69="Leve"),AND(H69="Media",L69="Menor"),AND(H69="Media",L69="Moderado"),AND(H69="Alta",L69="Leve"),AND(H69="Alta",L69="Menor")),"Moderado",IF(OR(AND(H69="Muy Baja",L69="Mayor"),AND(H69="Baja",L69="Mayor"),AND(H69="Media",L69="Mayor"),AND(H69="Alta",L69="Moderado"),AND(H69="Alta",L69="Mayor"),AND(H69="Muy Alta",L69="Leve"),AND(H69="Muy Alta",L69="Menor"),AND(H69="Muy Alta",L69="Moderado"),AND(H69="Muy Alta",L69="Mayor")),"Alto",IF(OR(AND(H69="Muy Baja",L69="Catastrófico"),AND(H69="Baja",L69="Catastrófico"),AND(H69="Media",L69="Catastrófico"),AND(H69="Alta",L69="Catastrófico"),AND(H69="Muy Alta",L69="Catastrófico")),"Extremo",""))))</f>
        <v>Alto</v>
      </c>
      <c r="O69" s="123">
        <v>1</v>
      </c>
      <c r="P69" s="124" t="s">
        <v>246</v>
      </c>
      <c r="Q69" s="123" t="str">
        <f>IF(OR(R69="Preventivo",R69="Detectivo"),"Probabilidad",IF(R69="Correctivo","Impacto",""))</f>
        <v>Probabilidad</v>
      </c>
      <c r="R69" s="125" t="s">
        <v>14</v>
      </c>
      <c r="S69" s="125" t="s">
        <v>9</v>
      </c>
      <c r="T69" s="126" t="str">
        <f>IF(AND(R69="Preventivo",S69="Automático"),"50%",IF(AND(R69="Preventivo",S69="Manual"),"40%",IF(AND(R69="Detectivo",S69="Automático"),"40%",IF(AND(R69="Detectivo",S69="Manual"),"30%",IF(AND(R69="Correctivo",S69="Automático"),"35%",IF(AND(R69="Correctivo",S69="Manual"),"25%",""))))))</f>
        <v>40%</v>
      </c>
      <c r="U69" s="125" t="s">
        <v>19</v>
      </c>
      <c r="V69" s="125" t="s">
        <v>22</v>
      </c>
      <c r="W69" s="125" t="s">
        <v>111</v>
      </c>
      <c r="X69" s="127">
        <f>IFERROR(IF(Q69="Probabilidad",(I69-(+I69*T69)),IF(Q69="Impacto",I69,"")),"")</f>
        <v>0.36</v>
      </c>
      <c r="Y69" s="128" t="str">
        <f>IFERROR(IF(X69="","",IF(X69&lt;=0.2,"Muy Baja",IF(X69&lt;=0.4,"Baja",IF(X69&lt;=0.6,"Media",IF(X69&lt;=0.8,"Alta","Muy Alta"))))),"")</f>
        <v>Baja</v>
      </c>
      <c r="Z69" s="126">
        <f>+X69</f>
        <v>0.36</v>
      </c>
      <c r="AA69" s="128" t="str">
        <f ca="1">IFERROR(IF(AB69="","",IF(AB69&lt;=0.2,"Leve",IF(AB69&lt;=0.4,"Menor",IF(AB69&lt;=0.6,"Moderado",IF(AB69&lt;=0.8,"Mayor","Catastrófico"))))),"")</f>
        <v>Mayor</v>
      </c>
      <c r="AB69" s="126">
        <f ca="1">IFERROR(IF(Q69="Impacto",(M69-(+M69*T69)),IF(Q69="Probabilidad",M69,"")),"")</f>
        <v>0.8</v>
      </c>
      <c r="AC69" s="129" t="str">
        <f ca="1">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Alto</v>
      </c>
      <c r="AD69" s="125" t="s">
        <v>203</v>
      </c>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row>
    <row r="70" spans="1:62" ht="151.5" customHeight="1" x14ac:dyDescent="0.3">
      <c r="A70" s="181"/>
      <c r="B70" s="182"/>
      <c r="C70" s="182"/>
      <c r="D70" s="182"/>
      <c r="E70" s="183"/>
      <c r="F70" s="182"/>
      <c r="G70" s="179"/>
      <c r="H70" s="180"/>
      <c r="I70" s="185"/>
      <c r="J70" s="186"/>
      <c r="K70" s="185">
        <f ca="1">IF(NOT(ISERROR(MATCH(J70,_xlfn.ANCHORARRAY(E81),0))),I83&amp;"Por favor no seleccionar los criterios de impacto",J70)</f>
        <v>0</v>
      </c>
      <c r="L70" s="180"/>
      <c r="M70" s="185"/>
      <c r="N70" s="184"/>
      <c r="O70" s="123">
        <v>2</v>
      </c>
      <c r="P70" s="124" t="s">
        <v>272</v>
      </c>
      <c r="Q70" s="123" t="str">
        <f>IF(OR(R70="Preventivo",R70="Detectivo"),"Probabilidad",IF(R70="Correctivo","Impacto",""))</f>
        <v>Probabilidad</v>
      </c>
      <c r="R70" s="125" t="s">
        <v>15</v>
      </c>
      <c r="S70" s="125" t="s">
        <v>9</v>
      </c>
      <c r="T70" s="126" t="str">
        <f t="shared" ref="T70:T74" si="62">IF(AND(R70="Preventivo",S70="Automático"),"50%",IF(AND(R70="Preventivo",S70="Manual"),"40%",IF(AND(R70="Detectivo",S70="Automático"),"40%",IF(AND(R70="Detectivo",S70="Manual"),"30%",IF(AND(R70="Correctivo",S70="Automático"),"35%",IF(AND(R70="Correctivo",S70="Manual"),"25%",""))))))</f>
        <v>30%</v>
      </c>
      <c r="U70" s="125" t="s">
        <v>19</v>
      </c>
      <c r="V70" s="125" t="s">
        <v>22</v>
      </c>
      <c r="W70" s="125" t="s">
        <v>111</v>
      </c>
      <c r="X70" s="127">
        <f>IFERROR(IF(AND(Q69="Probabilidad",Q70="Probabilidad"),(Z69-(+Z69*T70)),IF(Q70="Probabilidad",(I69-(+I69*T70)),IF(Q70="Impacto",Z69,""))),"")</f>
        <v>0.252</v>
      </c>
      <c r="Y70" s="128" t="str">
        <f t="shared" si="1"/>
        <v>Baja</v>
      </c>
      <c r="Z70" s="126">
        <f t="shared" ref="Z70:Z74" si="63">+X70</f>
        <v>0.252</v>
      </c>
      <c r="AA70" s="128" t="str">
        <f t="shared" ca="1" si="3"/>
        <v>Leve</v>
      </c>
      <c r="AB70" s="126">
        <f ca="1">IFERROR(IF(AND(Q69="Impacto",Q70="Impacto"),(AB63-(+AB63*T70)),IF(Q70="Impacto",($M$69-(+$M$69*T70)),IF(Q70="Probabilidad",AB63,""))),"")</f>
        <v>0.2</v>
      </c>
      <c r="AC70" s="129" t="str">
        <f t="shared" ref="AC70:AC71" ca="1" si="64">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Bajo</v>
      </c>
      <c r="AD70" s="125" t="s">
        <v>203</v>
      </c>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row>
    <row r="71" spans="1:62" ht="151.5" customHeight="1" x14ac:dyDescent="0.3">
      <c r="A71" s="181"/>
      <c r="B71" s="182"/>
      <c r="C71" s="182"/>
      <c r="D71" s="182"/>
      <c r="E71" s="183"/>
      <c r="F71" s="182"/>
      <c r="G71" s="179"/>
      <c r="H71" s="180"/>
      <c r="I71" s="185"/>
      <c r="J71" s="186"/>
      <c r="K71" s="185">
        <f ca="1">IF(NOT(ISERROR(MATCH(J71,_xlfn.ANCHORARRAY(E82),0))),I84&amp;"Por favor no seleccionar los criterios de impacto",J71)</f>
        <v>0</v>
      </c>
      <c r="L71" s="180"/>
      <c r="M71" s="185"/>
      <c r="N71" s="184"/>
      <c r="O71" s="123">
        <v>3</v>
      </c>
      <c r="P71" s="132" t="s">
        <v>247</v>
      </c>
      <c r="Q71" s="123" t="str">
        <f>IF(OR(R71="Preventivo",R71="Detectivo"),"Probabilidad",IF(R71="Correctivo","Impacto",""))</f>
        <v>Impacto</v>
      </c>
      <c r="R71" s="125" t="s">
        <v>16</v>
      </c>
      <c r="S71" s="125" t="s">
        <v>9</v>
      </c>
      <c r="T71" s="126" t="str">
        <f t="shared" si="62"/>
        <v>25%</v>
      </c>
      <c r="U71" s="125" t="s">
        <v>19</v>
      </c>
      <c r="V71" s="125" t="s">
        <v>22</v>
      </c>
      <c r="W71" s="125" t="s">
        <v>111</v>
      </c>
      <c r="X71" s="127">
        <f>IFERROR(IF(AND(Q70="Probabilidad",Q71="Probabilidad"),(Z70-(+Z70*T71)),IF(AND(Q70="Impacto",Q71="Probabilidad"),(Z69-(+Z69*T71)),IF(Q71="Impacto",Z70,""))),"")</f>
        <v>0.252</v>
      </c>
      <c r="Y71" s="128" t="str">
        <f t="shared" si="1"/>
        <v>Baja</v>
      </c>
      <c r="Z71" s="126">
        <f t="shared" si="63"/>
        <v>0.252</v>
      </c>
      <c r="AA71" s="128" t="str">
        <f t="shared" ca="1" si="3"/>
        <v>Moderado</v>
      </c>
      <c r="AB71" s="126">
        <f ca="1">IFERROR(IF(AND(Q70="Impacto",Q71="Impacto"),(AB70-(+AB70*T71)),IF(AND(Q70="Probabilidad",Q71="Impacto"),(AB69-(+AB69*T71)),IF(Q71="Probabilidad",AB70,""))),"")</f>
        <v>0.60000000000000009</v>
      </c>
      <c r="AC71" s="129" t="str">
        <f t="shared" ca="1" si="64"/>
        <v>Moderado</v>
      </c>
      <c r="AD71" s="125" t="s">
        <v>203</v>
      </c>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row>
    <row r="72" spans="1:62" ht="151.5" customHeight="1" x14ac:dyDescent="0.3">
      <c r="A72" s="181"/>
      <c r="B72" s="182"/>
      <c r="C72" s="182"/>
      <c r="D72" s="182"/>
      <c r="E72" s="183"/>
      <c r="F72" s="182"/>
      <c r="G72" s="179"/>
      <c r="H72" s="180"/>
      <c r="I72" s="185"/>
      <c r="J72" s="186"/>
      <c r="K72" s="185">
        <f ca="1">IF(NOT(ISERROR(MATCH(J72,_xlfn.ANCHORARRAY(E83),0))),I85&amp;"Por favor no seleccionar los criterios de impacto",J72)</f>
        <v>0</v>
      </c>
      <c r="L72" s="180"/>
      <c r="M72" s="185"/>
      <c r="N72" s="184"/>
      <c r="O72" s="123">
        <v>4</v>
      </c>
      <c r="P72" s="124"/>
      <c r="Q72" s="123" t="str">
        <f t="shared" ref="Q72:Q74" si="65">IF(OR(R72="Preventivo",R72="Detectivo"),"Probabilidad",IF(R72="Correctivo","Impacto",""))</f>
        <v/>
      </c>
      <c r="R72" s="125"/>
      <c r="S72" s="125"/>
      <c r="T72" s="126" t="str">
        <f t="shared" si="62"/>
        <v/>
      </c>
      <c r="U72" s="125"/>
      <c r="V72" s="125"/>
      <c r="W72" s="125"/>
      <c r="X72" s="127" t="str">
        <f t="shared" ref="X72:X74" si="66">IFERROR(IF(AND(Q71="Probabilidad",Q72="Probabilidad"),(Z71-(+Z71*T72)),IF(AND(Q71="Impacto",Q72="Probabilidad"),(Z70-(+Z70*T72)),IF(Q72="Impacto",Z71,""))),"")</f>
        <v/>
      </c>
      <c r="Y72" s="128" t="str">
        <f t="shared" si="1"/>
        <v/>
      </c>
      <c r="Z72" s="126" t="str">
        <f t="shared" si="63"/>
        <v/>
      </c>
      <c r="AA72" s="128" t="str">
        <f t="shared" si="3"/>
        <v/>
      </c>
      <c r="AB72" s="126" t="str">
        <f t="shared" ref="AB72:AB74" si="67">IFERROR(IF(AND(Q71="Impacto",Q72="Impacto"),(AB71-(+AB71*T72)),IF(AND(Q71="Probabilidad",Q72="Impacto"),(AB70-(+AB70*T72)),IF(Q72="Probabilidad",AB71,""))),"")</f>
        <v/>
      </c>
      <c r="AC72" s="129" t="str">
        <f>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25"/>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row>
    <row r="73" spans="1:62" ht="151.5" customHeight="1" x14ac:dyDescent="0.3">
      <c r="A73" s="181"/>
      <c r="B73" s="182"/>
      <c r="C73" s="182"/>
      <c r="D73" s="182"/>
      <c r="E73" s="183"/>
      <c r="F73" s="182"/>
      <c r="G73" s="179"/>
      <c r="H73" s="180"/>
      <c r="I73" s="185"/>
      <c r="J73" s="186"/>
      <c r="K73" s="185">
        <f ca="1">IF(NOT(ISERROR(MATCH(J73,_xlfn.ANCHORARRAY(E84),0))),I86&amp;"Por favor no seleccionar los criterios de impacto",J73)</f>
        <v>0</v>
      </c>
      <c r="L73" s="180"/>
      <c r="M73" s="185"/>
      <c r="N73" s="184"/>
      <c r="O73" s="123">
        <v>5</v>
      </c>
      <c r="P73" s="124"/>
      <c r="Q73" s="123" t="str">
        <f t="shared" si="65"/>
        <v/>
      </c>
      <c r="R73" s="125"/>
      <c r="S73" s="125"/>
      <c r="T73" s="126" t="str">
        <f t="shared" si="62"/>
        <v/>
      </c>
      <c r="U73" s="125"/>
      <c r="V73" s="125"/>
      <c r="W73" s="125"/>
      <c r="X73" s="127" t="str">
        <f t="shared" si="66"/>
        <v/>
      </c>
      <c r="Y73" s="128" t="str">
        <f t="shared" si="1"/>
        <v/>
      </c>
      <c r="Z73" s="126" t="str">
        <f t="shared" si="63"/>
        <v/>
      </c>
      <c r="AA73" s="128" t="str">
        <f t="shared" si="3"/>
        <v/>
      </c>
      <c r="AB73" s="126" t="str">
        <f t="shared" si="67"/>
        <v/>
      </c>
      <c r="AC73" s="129" t="str">
        <f t="shared" ref="AC73:AC74" si="68">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25"/>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row>
    <row r="74" spans="1:62" ht="151.5" customHeight="1" x14ac:dyDescent="0.3">
      <c r="A74" s="181"/>
      <c r="B74" s="182"/>
      <c r="C74" s="182"/>
      <c r="D74" s="182"/>
      <c r="E74" s="183"/>
      <c r="F74" s="182"/>
      <c r="G74" s="179"/>
      <c r="H74" s="180"/>
      <c r="I74" s="185"/>
      <c r="J74" s="186"/>
      <c r="K74" s="185">
        <f ca="1">IF(NOT(ISERROR(MATCH(J74,_xlfn.ANCHORARRAY(E85),0))),I87&amp;"Por favor no seleccionar los criterios de impacto",J74)</f>
        <v>0</v>
      </c>
      <c r="L74" s="180"/>
      <c r="M74" s="185"/>
      <c r="N74" s="184"/>
      <c r="O74" s="123">
        <v>6</v>
      </c>
      <c r="P74" s="124"/>
      <c r="Q74" s="123" t="str">
        <f t="shared" si="65"/>
        <v/>
      </c>
      <c r="R74" s="125"/>
      <c r="S74" s="125"/>
      <c r="T74" s="126" t="str">
        <f t="shared" si="62"/>
        <v/>
      </c>
      <c r="U74" s="125"/>
      <c r="V74" s="125"/>
      <c r="W74" s="125"/>
      <c r="X74" s="127" t="str">
        <f t="shared" si="66"/>
        <v/>
      </c>
      <c r="Y74" s="128" t="str">
        <f t="shared" si="1"/>
        <v/>
      </c>
      <c r="Z74" s="126" t="str">
        <f t="shared" si="63"/>
        <v/>
      </c>
      <c r="AA74" s="128" t="str">
        <f t="shared" si="3"/>
        <v/>
      </c>
      <c r="AB74" s="126" t="str">
        <f t="shared" si="67"/>
        <v/>
      </c>
      <c r="AC74" s="129" t="str">
        <f t="shared" si="68"/>
        <v/>
      </c>
      <c r="AD74" s="125"/>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row>
    <row r="75" spans="1:62" ht="151.5" customHeight="1" x14ac:dyDescent="0.3">
      <c r="A75" s="181">
        <v>10</v>
      </c>
      <c r="B75" s="182"/>
      <c r="C75" s="182"/>
      <c r="D75" s="182"/>
      <c r="E75" s="183"/>
      <c r="F75" s="182"/>
      <c r="G75" s="179"/>
      <c r="H75" s="180" t="str">
        <f>IF(G75&lt;=0,"",IF(G75&lt;=2,"Muy Baja",IF(G75&lt;=24,"Baja",IF(G75&lt;=500,"Media",IF(G75&lt;=5000,"Alta","Muy Alta")))))</f>
        <v/>
      </c>
      <c r="I75" s="185" t="str">
        <f>IF(H75="","",IF(H75="Muy Baja",0.2,IF(H75="Baja",0.4,IF(H75="Media",0.6,IF(H75="Alta",0.8,IF(H75="Muy Alta",1,))))))</f>
        <v/>
      </c>
      <c r="J75" s="186"/>
      <c r="K75" s="185">
        <f ca="1">IF(NOT(ISERROR(MATCH(J75,'Tabla Impacto'!$B$221:$B$223,0))),'Tabla Impacto'!$F$223&amp;"Por favor no seleccionar los criterios de impacto(Afectación Económica o presupuestal y Pérdida Reputacional)",J75)</f>
        <v>0</v>
      </c>
      <c r="L75" s="180" t="str">
        <f ca="1">IF(OR(K75='Tabla Impacto'!$C$11,K75='Tabla Impacto'!$D$11),"Leve",IF(OR(K75='Tabla Impacto'!$C$12,K75='Tabla Impacto'!$D$12),"Menor",IF(OR(K75='Tabla Impacto'!$C$13,K75='Tabla Impacto'!$D$13),"Moderado",IF(OR(K75='Tabla Impacto'!$C$14,K75='Tabla Impacto'!$D$14),"Mayor",IF(OR(K75='Tabla Impacto'!$C$15,K75='Tabla Impacto'!$D$15),"Catastrófico","")))))</f>
        <v/>
      </c>
      <c r="M75" s="185" t="str">
        <f ca="1">IF(L75="","",IF(L75="Leve",0.2,IF(L75="Menor",0.4,IF(L75="Moderado",0.6,IF(L75="Mayor",0.8,IF(L75="Catastrófico",1,))))))</f>
        <v/>
      </c>
      <c r="N75" s="184" t="str">
        <f ca="1">IF(OR(AND(H75="Muy Baja",L75="Leve"),AND(H75="Muy Baja",L75="Menor"),AND(H75="Baja",L75="Leve")),"Bajo",IF(OR(AND(H75="Muy baja",L75="Moderado"),AND(H75="Baja",L75="Menor"),AND(H75="Baja",L75="Moderado"),AND(H75="Media",L75="Leve"),AND(H75="Media",L75="Menor"),AND(H75="Media",L75="Moderado"),AND(H75="Alta",L75="Leve"),AND(H75="Alta",L75="Menor")),"Moderado",IF(OR(AND(H75="Muy Baja",L75="Mayor"),AND(H75="Baja",L75="Mayor"),AND(H75="Media",L75="Mayor"),AND(H75="Alta",L75="Moderado"),AND(H75="Alta",L75="Mayor"),AND(H75="Muy Alta",L75="Leve"),AND(H75="Muy Alta",L75="Menor"),AND(H75="Muy Alta",L75="Moderado"),AND(H75="Muy Alta",L75="Mayor")),"Alto",IF(OR(AND(H75="Muy Baja",L75="Catastrófico"),AND(H75="Baja",L75="Catastrófico"),AND(H75="Media",L75="Catastrófico"),AND(H75="Alta",L75="Catastrófico"),AND(H75="Muy Alta",L75="Catastrófico")),"Extremo",""))))</f>
        <v/>
      </c>
      <c r="O75" s="123">
        <v>1</v>
      </c>
      <c r="P75" s="124"/>
      <c r="Q75" s="123" t="str">
        <f>IF(OR(R75="Preventivo",R75="Detectivo"),"Probabilidad",IF(R75="Correctivo","Impacto",""))</f>
        <v/>
      </c>
      <c r="R75" s="125"/>
      <c r="S75" s="125"/>
      <c r="T75" s="126" t="str">
        <f>IF(AND(R75="Preventivo",S75="Automático"),"50%",IF(AND(R75="Preventivo",S75="Manual"),"40%",IF(AND(R75="Detectivo",S75="Automático"),"40%",IF(AND(R75="Detectivo",S75="Manual"),"30%",IF(AND(R75="Correctivo",S75="Automático"),"35%",IF(AND(R75="Correctivo",S75="Manual"),"25%",""))))))</f>
        <v/>
      </c>
      <c r="U75" s="125"/>
      <c r="V75" s="125"/>
      <c r="W75" s="125"/>
      <c r="X75" s="127" t="str">
        <f>IFERROR(IF(Q75="Probabilidad",(I75-(+I75*T75)),IF(Q75="Impacto",I75,"")),"")</f>
        <v/>
      </c>
      <c r="Y75" s="128" t="str">
        <f>IFERROR(IF(X75="","",IF(X75&lt;=0.2,"Muy Baja",IF(X75&lt;=0.4,"Baja",IF(X75&lt;=0.6,"Media",IF(X75&lt;=0.8,"Alta","Muy Alta"))))),"")</f>
        <v/>
      </c>
      <c r="Z75" s="126" t="str">
        <f>+X75</f>
        <v/>
      </c>
      <c r="AA75" s="128" t="str">
        <f>IFERROR(IF(AB75="","",IF(AB75&lt;=0.2,"Leve",IF(AB75&lt;=0.4,"Menor",IF(AB75&lt;=0.6,"Moderado",IF(AB75&lt;=0.8,"Mayor","Catastrófico"))))),"")</f>
        <v/>
      </c>
      <c r="AB75" s="126" t="str">
        <f>IFERROR(IF(Q75="Impacto",(M75-(+M75*T75)),IF(Q75="Probabilidad",M75,"")),"")</f>
        <v/>
      </c>
      <c r="AC75" s="129" t="str">
        <f>IFERROR(IF(OR(AND(Y75="Muy Baja",AA75="Leve"),AND(Y75="Muy Baja",AA75="Menor"),AND(Y75="Baja",AA75="Leve")),"Bajo",IF(OR(AND(Y75="Muy baja",AA75="Moderado"),AND(Y75="Baja",AA75="Menor"),AND(Y75="Baja",AA75="Moderado"),AND(Y75="Media",AA75="Leve"),AND(Y75="Media",AA75="Menor"),AND(Y75="Media",AA75="Moderado"),AND(Y75="Alta",AA75="Leve"),AND(Y75="Alta",AA75="Menor")),"Moderado",IF(OR(AND(Y75="Muy Baja",AA75="Mayor"),AND(Y75="Baja",AA75="Mayor"),AND(Y75="Media",AA75="Mayor"),AND(Y75="Alta",AA75="Moderado"),AND(Y75="Alta",AA75="Mayor"),AND(Y75="Muy Alta",AA75="Leve"),AND(Y75="Muy Alta",AA75="Menor"),AND(Y75="Muy Alta",AA75="Moderado"),AND(Y75="Muy Alta",AA75="Mayor")),"Alto",IF(OR(AND(Y75="Muy Baja",AA75="Catastrófico"),AND(Y75="Baja",AA75="Catastrófico"),AND(Y75="Media",AA75="Catastrófico"),AND(Y75="Alta",AA75="Catastrófico"),AND(Y75="Muy Alta",AA75="Catastrófico")),"Extremo","")))),"")</f>
        <v/>
      </c>
      <c r="AD75" s="125"/>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row>
    <row r="76" spans="1:62" ht="151.5" customHeight="1" x14ac:dyDescent="0.3">
      <c r="A76" s="181"/>
      <c r="B76" s="182"/>
      <c r="C76" s="182"/>
      <c r="D76" s="182"/>
      <c r="E76" s="183"/>
      <c r="F76" s="182"/>
      <c r="G76" s="179"/>
      <c r="H76" s="180"/>
      <c r="I76" s="185"/>
      <c r="J76" s="186"/>
      <c r="K76" s="185">
        <f ca="1">IF(NOT(ISERROR(MATCH(J76,_xlfn.ANCHORARRAY(E87),0))),I89&amp;"Por favor no seleccionar los criterios de impacto",J76)</f>
        <v>0</v>
      </c>
      <c r="L76" s="180"/>
      <c r="M76" s="185"/>
      <c r="N76" s="184"/>
      <c r="O76" s="123">
        <v>2</v>
      </c>
      <c r="P76" s="124"/>
      <c r="Q76" s="123" t="str">
        <f>IF(OR(R76="Preventivo",R76="Detectivo"),"Probabilidad",IF(R76="Correctivo","Impacto",""))</f>
        <v/>
      </c>
      <c r="R76" s="125"/>
      <c r="S76" s="125"/>
      <c r="T76" s="126" t="str">
        <f t="shared" ref="T76:T80" si="69">IF(AND(R76="Preventivo",S76="Automático"),"50%",IF(AND(R76="Preventivo",S76="Manual"),"40%",IF(AND(R76="Detectivo",S76="Automático"),"40%",IF(AND(R76="Detectivo",S76="Manual"),"30%",IF(AND(R76="Correctivo",S76="Automático"),"35%",IF(AND(R76="Correctivo",S76="Manual"),"25%",""))))))</f>
        <v/>
      </c>
      <c r="U76" s="125"/>
      <c r="V76" s="125"/>
      <c r="W76" s="125"/>
      <c r="X76" s="127" t="str">
        <f>IFERROR(IF(AND(Q75="Probabilidad",Q76="Probabilidad"),(Z75-(+Z75*T76)),IF(Q76="Probabilidad",(I75-(+I75*T76)),IF(Q76="Impacto",Z75,""))),"")</f>
        <v/>
      </c>
      <c r="Y76" s="128" t="str">
        <f t="shared" si="1"/>
        <v/>
      </c>
      <c r="Z76" s="126" t="str">
        <f t="shared" ref="Z76:Z80" si="70">+X76</f>
        <v/>
      </c>
      <c r="AA76" s="128" t="str">
        <f t="shared" si="3"/>
        <v/>
      </c>
      <c r="AB76" s="126" t="str">
        <f>IFERROR(IF(AND(Q75="Impacto",Q76="Impacto"),(AB69-(+AB69*T76)),IF(Q76="Impacto",($M$75-(+$M$75*T76)),IF(Q76="Probabilidad",AB69,""))),"")</f>
        <v/>
      </c>
      <c r="AC76" s="129" t="str">
        <f t="shared" ref="AC76:AC77" si="71">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
      </c>
      <c r="AD76" s="125"/>
    </row>
    <row r="77" spans="1:62" ht="151.5" customHeight="1" x14ac:dyDescent="0.3">
      <c r="A77" s="181"/>
      <c r="B77" s="182"/>
      <c r="C77" s="182"/>
      <c r="D77" s="182"/>
      <c r="E77" s="183"/>
      <c r="F77" s="182"/>
      <c r="G77" s="179"/>
      <c r="H77" s="180"/>
      <c r="I77" s="185"/>
      <c r="J77" s="186"/>
      <c r="K77" s="185">
        <f ca="1">IF(NOT(ISERROR(MATCH(J77,_xlfn.ANCHORARRAY(E88),0))),I90&amp;"Por favor no seleccionar los criterios de impacto",J77)</f>
        <v>0</v>
      </c>
      <c r="L77" s="180"/>
      <c r="M77" s="185"/>
      <c r="N77" s="184"/>
      <c r="O77" s="123">
        <v>3</v>
      </c>
      <c r="P77" s="130"/>
      <c r="Q77" s="123" t="str">
        <f>IF(OR(R77="Preventivo",R77="Detectivo"),"Probabilidad",IF(R77="Correctivo","Impacto",""))</f>
        <v/>
      </c>
      <c r="R77" s="125"/>
      <c r="S77" s="125"/>
      <c r="T77" s="126" t="str">
        <f t="shared" si="69"/>
        <v/>
      </c>
      <c r="U77" s="125"/>
      <c r="V77" s="125"/>
      <c r="W77" s="125"/>
      <c r="X77" s="127" t="str">
        <f>IFERROR(IF(AND(Q76="Probabilidad",Q77="Probabilidad"),(Z76-(+Z76*T77)),IF(AND(Q76="Impacto",Q77="Probabilidad"),(Z75-(+Z75*T77)),IF(Q77="Impacto",Z76,""))),"")</f>
        <v/>
      </c>
      <c r="Y77" s="128" t="str">
        <f t="shared" si="1"/>
        <v/>
      </c>
      <c r="Z77" s="126" t="str">
        <f t="shared" si="70"/>
        <v/>
      </c>
      <c r="AA77" s="128" t="str">
        <f t="shared" si="3"/>
        <v/>
      </c>
      <c r="AB77" s="126" t="str">
        <f>IFERROR(IF(AND(Q76="Impacto",Q77="Impacto"),(AB76-(+AB76*T77)),IF(AND(Q76="Probabilidad",Q77="Impacto"),(AB75-(+AB75*T77)),IF(Q77="Probabilidad",AB76,""))),"")</f>
        <v/>
      </c>
      <c r="AC77" s="129" t="str">
        <f t="shared" si="71"/>
        <v/>
      </c>
      <c r="AD77" s="125"/>
    </row>
    <row r="78" spans="1:62" ht="151.5" customHeight="1" x14ac:dyDescent="0.3">
      <c r="A78" s="181"/>
      <c r="B78" s="182"/>
      <c r="C78" s="182"/>
      <c r="D78" s="182"/>
      <c r="E78" s="183"/>
      <c r="F78" s="182"/>
      <c r="G78" s="179"/>
      <c r="H78" s="180"/>
      <c r="I78" s="185"/>
      <c r="J78" s="186"/>
      <c r="K78" s="185">
        <f ca="1">IF(NOT(ISERROR(MATCH(J78,_xlfn.ANCHORARRAY(E89),0))),I91&amp;"Por favor no seleccionar los criterios de impacto",J78)</f>
        <v>0</v>
      </c>
      <c r="L78" s="180"/>
      <c r="M78" s="185"/>
      <c r="N78" s="184"/>
      <c r="O78" s="123">
        <v>4</v>
      </c>
      <c r="P78" s="124"/>
      <c r="Q78" s="123" t="str">
        <f t="shared" ref="Q78:Q80" si="72">IF(OR(R78="Preventivo",R78="Detectivo"),"Probabilidad",IF(R78="Correctivo","Impacto",""))</f>
        <v/>
      </c>
      <c r="R78" s="125"/>
      <c r="S78" s="125"/>
      <c r="T78" s="126" t="str">
        <f t="shared" si="69"/>
        <v/>
      </c>
      <c r="U78" s="125"/>
      <c r="V78" s="125"/>
      <c r="W78" s="125"/>
      <c r="X78" s="127" t="str">
        <f t="shared" ref="X78:X80" si="73">IFERROR(IF(AND(Q77="Probabilidad",Q78="Probabilidad"),(Z77-(+Z77*T78)),IF(AND(Q77="Impacto",Q78="Probabilidad"),(Z76-(+Z76*T78)),IF(Q78="Impacto",Z77,""))),"")</f>
        <v/>
      </c>
      <c r="Y78" s="128" t="str">
        <f t="shared" si="1"/>
        <v/>
      </c>
      <c r="Z78" s="126" t="str">
        <f t="shared" si="70"/>
        <v/>
      </c>
      <c r="AA78" s="128" t="str">
        <f t="shared" si="3"/>
        <v/>
      </c>
      <c r="AB78" s="126" t="str">
        <f t="shared" ref="AB78:AB80" si="74">IFERROR(IF(AND(Q77="Impacto",Q78="Impacto"),(AB77-(+AB77*T78)),IF(AND(Q77="Probabilidad",Q78="Impacto"),(AB76-(+AB76*T78)),IF(Q78="Probabilidad",AB77,""))),"")</f>
        <v/>
      </c>
      <c r="AC78" s="129" t="str">
        <f>IFERROR(IF(OR(AND(Y78="Muy Baja",AA78="Leve"),AND(Y78="Muy Baja",AA78="Menor"),AND(Y78="Baja",AA78="Leve")),"Bajo",IF(OR(AND(Y78="Muy baja",AA78="Moderado"),AND(Y78="Baja",AA78="Menor"),AND(Y78="Baja",AA78="Moderado"),AND(Y78="Media",AA78="Leve"),AND(Y78="Media",AA78="Menor"),AND(Y78="Media",AA78="Moderado"),AND(Y78="Alta",AA78="Leve"),AND(Y78="Alta",AA78="Menor")),"Moderado",IF(OR(AND(Y78="Muy Baja",AA78="Mayor"),AND(Y78="Baja",AA78="Mayor"),AND(Y78="Media",AA78="Mayor"),AND(Y78="Alta",AA78="Moderado"),AND(Y78="Alta",AA78="Mayor"),AND(Y78="Muy Alta",AA78="Leve"),AND(Y78="Muy Alta",AA78="Menor"),AND(Y78="Muy Alta",AA78="Moderado"),AND(Y78="Muy Alta",AA78="Mayor")),"Alto",IF(OR(AND(Y78="Muy Baja",AA78="Catastrófico"),AND(Y78="Baja",AA78="Catastrófico"),AND(Y78="Media",AA78="Catastrófico"),AND(Y78="Alta",AA78="Catastrófico"),AND(Y78="Muy Alta",AA78="Catastrófico")),"Extremo","")))),"")</f>
        <v/>
      </c>
      <c r="AD78" s="125"/>
    </row>
    <row r="79" spans="1:62" ht="151.5" customHeight="1" x14ac:dyDescent="0.3">
      <c r="A79" s="181"/>
      <c r="B79" s="182"/>
      <c r="C79" s="182"/>
      <c r="D79" s="182"/>
      <c r="E79" s="183"/>
      <c r="F79" s="182"/>
      <c r="G79" s="179"/>
      <c r="H79" s="180"/>
      <c r="I79" s="185"/>
      <c r="J79" s="186"/>
      <c r="K79" s="185">
        <f ca="1">IF(NOT(ISERROR(MATCH(J79,_xlfn.ANCHORARRAY(E90),0))),I92&amp;"Por favor no seleccionar los criterios de impacto",J79)</f>
        <v>0</v>
      </c>
      <c r="L79" s="180"/>
      <c r="M79" s="185"/>
      <c r="N79" s="184"/>
      <c r="O79" s="123">
        <v>5</v>
      </c>
      <c r="P79" s="124"/>
      <c r="Q79" s="123" t="str">
        <f t="shared" si="72"/>
        <v/>
      </c>
      <c r="R79" s="125"/>
      <c r="S79" s="125"/>
      <c r="T79" s="126" t="str">
        <f t="shared" si="69"/>
        <v/>
      </c>
      <c r="U79" s="125"/>
      <c r="V79" s="125"/>
      <c r="W79" s="125"/>
      <c r="X79" s="127" t="str">
        <f t="shared" si="73"/>
        <v/>
      </c>
      <c r="Y79" s="128" t="str">
        <f t="shared" si="1"/>
        <v/>
      </c>
      <c r="Z79" s="126" t="str">
        <f t="shared" si="70"/>
        <v/>
      </c>
      <c r="AA79" s="128" t="str">
        <f t="shared" si="3"/>
        <v/>
      </c>
      <c r="AB79" s="126" t="str">
        <f t="shared" si="74"/>
        <v/>
      </c>
      <c r="AC79" s="129" t="str">
        <f t="shared" ref="AC79:AC80" si="75">IFERROR(IF(OR(AND(Y79="Muy Baja",AA79="Leve"),AND(Y79="Muy Baja",AA79="Menor"),AND(Y79="Baja",AA79="Leve")),"Bajo",IF(OR(AND(Y79="Muy baja",AA79="Moderado"),AND(Y79="Baja",AA79="Menor"),AND(Y79="Baja",AA79="Moderado"),AND(Y79="Media",AA79="Leve"),AND(Y79="Media",AA79="Menor"),AND(Y79="Media",AA79="Moderado"),AND(Y79="Alta",AA79="Leve"),AND(Y79="Alta",AA79="Menor")),"Moderado",IF(OR(AND(Y79="Muy Baja",AA79="Mayor"),AND(Y79="Baja",AA79="Mayor"),AND(Y79="Media",AA79="Mayor"),AND(Y79="Alta",AA79="Moderado"),AND(Y79="Alta",AA79="Mayor"),AND(Y79="Muy Alta",AA79="Leve"),AND(Y79="Muy Alta",AA79="Menor"),AND(Y79="Muy Alta",AA79="Moderado"),AND(Y79="Muy Alta",AA79="Mayor")),"Alto",IF(OR(AND(Y79="Muy Baja",AA79="Catastrófico"),AND(Y79="Baja",AA79="Catastrófico"),AND(Y79="Media",AA79="Catastrófico"),AND(Y79="Alta",AA79="Catastrófico"),AND(Y79="Muy Alta",AA79="Catastrófico")),"Extremo","")))),"")</f>
        <v/>
      </c>
      <c r="AD79" s="125"/>
    </row>
    <row r="80" spans="1:62" ht="151.5" customHeight="1" x14ac:dyDescent="0.3">
      <c r="A80" s="181"/>
      <c r="B80" s="182"/>
      <c r="C80" s="182"/>
      <c r="D80" s="182"/>
      <c r="E80" s="183"/>
      <c r="F80" s="182"/>
      <c r="G80" s="179"/>
      <c r="H80" s="180"/>
      <c r="I80" s="185"/>
      <c r="J80" s="186"/>
      <c r="K80" s="185">
        <f ca="1">IF(NOT(ISERROR(MATCH(J80,_xlfn.ANCHORARRAY(E91),0))),I93&amp;"Por favor no seleccionar los criterios de impacto",J80)</f>
        <v>0</v>
      </c>
      <c r="L80" s="180"/>
      <c r="M80" s="185"/>
      <c r="N80" s="184"/>
      <c r="O80" s="123">
        <v>6</v>
      </c>
      <c r="P80" s="124"/>
      <c r="Q80" s="123" t="str">
        <f t="shared" si="72"/>
        <v/>
      </c>
      <c r="R80" s="125"/>
      <c r="S80" s="125"/>
      <c r="T80" s="126" t="str">
        <f t="shared" si="69"/>
        <v/>
      </c>
      <c r="U80" s="125"/>
      <c r="V80" s="125"/>
      <c r="W80" s="125"/>
      <c r="X80" s="127" t="str">
        <f t="shared" si="73"/>
        <v/>
      </c>
      <c r="Y80" s="128" t="str">
        <f t="shared" si="1"/>
        <v/>
      </c>
      <c r="Z80" s="126" t="str">
        <f t="shared" si="70"/>
        <v/>
      </c>
      <c r="AA80" s="128" t="str">
        <f t="shared" si="3"/>
        <v/>
      </c>
      <c r="AB80" s="126" t="str">
        <f t="shared" si="74"/>
        <v/>
      </c>
      <c r="AC80" s="129" t="str">
        <f t="shared" si="75"/>
        <v/>
      </c>
      <c r="AD80" s="125"/>
    </row>
    <row r="81" spans="1:30" ht="49.5" customHeight="1" x14ac:dyDescent="0.3">
      <c r="A81" s="121"/>
      <c r="B81" s="189"/>
      <c r="C81" s="190"/>
      <c r="D81" s="190"/>
      <c r="E81" s="190"/>
      <c r="F81" s="190"/>
      <c r="G81" s="190"/>
      <c r="H81" s="190"/>
      <c r="I81" s="190"/>
      <c r="J81" s="190"/>
      <c r="K81" s="190"/>
      <c r="L81" s="190"/>
      <c r="M81" s="190"/>
      <c r="N81" s="190"/>
      <c r="O81" s="190"/>
      <c r="P81" s="190"/>
      <c r="Q81" s="190"/>
      <c r="R81" s="190"/>
      <c r="S81" s="190"/>
      <c r="T81" s="190"/>
      <c r="U81" s="190"/>
      <c r="V81" s="190"/>
      <c r="W81" s="190"/>
      <c r="X81" s="190"/>
      <c r="Y81" s="190"/>
      <c r="Z81" s="190"/>
      <c r="AA81" s="190"/>
      <c r="AB81" s="190"/>
      <c r="AC81" s="190"/>
      <c r="AD81" s="190"/>
    </row>
    <row r="83" spans="1:30" x14ac:dyDescent="0.3">
      <c r="A83" s="1"/>
      <c r="B83" s="22" t="s">
        <v>206</v>
      </c>
      <c r="C83" s="1"/>
      <c r="D83" s="1"/>
      <c r="F83" s="1"/>
    </row>
  </sheetData>
  <sheetProtection sheet="1" objects="1" scenarios="1" selectLockedCells="1"/>
  <dataConsolidate/>
  <mergeCells count="183">
    <mergeCell ref="Q7:T11"/>
    <mergeCell ref="Q5:T6"/>
    <mergeCell ref="Q2:T4"/>
    <mergeCell ref="E2:E11"/>
    <mergeCell ref="F2:P6"/>
    <mergeCell ref="F7:P11"/>
    <mergeCell ref="A13:AD14"/>
    <mergeCell ref="A18:G18"/>
    <mergeCell ref="H18:N18"/>
    <mergeCell ref="O18:W18"/>
    <mergeCell ref="X18:AD18"/>
    <mergeCell ref="C15:AD15"/>
    <mergeCell ref="C17:AD17"/>
    <mergeCell ref="C16:AD16"/>
    <mergeCell ref="B81:AD81"/>
    <mergeCell ref="M69:M74"/>
    <mergeCell ref="N69:N74"/>
    <mergeCell ref="A75:A80"/>
    <mergeCell ref="B75:B80"/>
    <mergeCell ref="C75:C80"/>
    <mergeCell ref="D75:D80"/>
    <mergeCell ref="E75:E80"/>
    <mergeCell ref="F75:F80"/>
    <mergeCell ref="G75:G80"/>
    <mergeCell ref="H75:H80"/>
    <mergeCell ref="I75:I80"/>
    <mergeCell ref="J75:J80"/>
    <mergeCell ref="K75:K80"/>
    <mergeCell ref="L75:L80"/>
    <mergeCell ref="M75:M80"/>
    <mergeCell ref="N75:N80"/>
    <mergeCell ref="J69:J74"/>
    <mergeCell ref="K69:K74"/>
    <mergeCell ref="L69:L74"/>
    <mergeCell ref="A69:A74"/>
    <mergeCell ref="B69:B74"/>
    <mergeCell ref="C69:C74"/>
    <mergeCell ref="D69:D74"/>
    <mergeCell ref="E69:E74"/>
    <mergeCell ref="F69:F74"/>
    <mergeCell ref="G69:G74"/>
    <mergeCell ref="H69:H74"/>
    <mergeCell ref="I69:I74"/>
    <mergeCell ref="M57:M62"/>
    <mergeCell ref="N57:N62"/>
    <mergeCell ref="F63:F68"/>
    <mergeCell ref="G63:G68"/>
    <mergeCell ref="H63:H68"/>
    <mergeCell ref="I63:I68"/>
    <mergeCell ref="J63:J68"/>
    <mergeCell ref="F57:F62"/>
    <mergeCell ref="G57:G62"/>
    <mergeCell ref="H57:H62"/>
    <mergeCell ref="I57:I62"/>
    <mergeCell ref="K63:K68"/>
    <mergeCell ref="L63:L68"/>
    <mergeCell ref="M63:M68"/>
    <mergeCell ref="N63:N68"/>
    <mergeCell ref="I45:I50"/>
    <mergeCell ref="J45:J50"/>
    <mergeCell ref="G51:G56"/>
    <mergeCell ref="H51:H56"/>
    <mergeCell ref="I51:I56"/>
    <mergeCell ref="K45:K50"/>
    <mergeCell ref="L45:L50"/>
    <mergeCell ref="A63:A68"/>
    <mergeCell ref="B63:B68"/>
    <mergeCell ref="C63:C68"/>
    <mergeCell ref="D63:D68"/>
    <mergeCell ref="E63:E68"/>
    <mergeCell ref="A57:A62"/>
    <mergeCell ref="B57:B62"/>
    <mergeCell ref="C57:C62"/>
    <mergeCell ref="D57:D62"/>
    <mergeCell ref="E57:E62"/>
    <mergeCell ref="M45:M50"/>
    <mergeCell ref="N45:N50"/>
    <mergeCell ref="M51:M56"/>
    <mergeCell ref="N51:N56"/>
    <mergeCell ref="J57:J62"/>
    <mergeCell ref="K57:K62"/>
    <mergeCell ref="L57:L62"/>
    <mergeCell ref="A45:A50"/>
    <mergeCell ref="B45:B50"/>
    <mergeCell ref="C45:C50"/>
    <mergeCell ref="A51:A56"/>
    <mergeCell ref="B51:B56"/>
    <mergeCell ref="C51:C56"/>
    <mergeCell ref="D51:D56"/>
    <mergeCell ref="E51:E56"/>
    <mergeCell ref="F51:F56"/>
    <mergeCell ref="D45:D50"/>
    <mergeCell ref="E45:E50"/>
    <mergeCell ref="J51:J56"/>
    <mergeCell ref="K51:K56"/>
    <mergeCell ref="L51:L56"/>
    <mergeCell ref="F45:F50"/>
    <mergeCell ref="G45:G50"/>
    <mergeCell ref="H45:H50"/>
    <mergeCell ref="M33:M38"/>
    <mergeCell ref="N33:N38"/>
    <mergeCell ref="A39:A44"/>
    <mergeCell ref="B39:B44"/>
    <mergeCell ref="C39:C44"/>
    <mergeCell ref="D39:D44"/>
    <mergeCell ref="E39:E44"/>
    <mergeCell ref="F39:F44"/>
    <mergeCell ref="G39:G44"/>
    <mergeCell ref="H39:H44"/>
    <mergeCell ref="I39:I44"/>
    <mergeCell ref="J39:J44"/>
    <mergeCell ref="K39:K44"/>
    <mergeCell ref="L39:L44"/>
    <mergeCell ref="M39:M44"/>
    <mergeCell ref="N39:N44"/>
    <mergeCell ref="K27:K32"/>
    <mergeCell ref="L27:L32"/>
    <mergeCell ref="M27:M32"/>
    <mergeCell ref="N27:N32"/>
    <mergeCell ref="A33:A38"/>
    <mergeCell ref="B33:B38"/>
    <mergeCell ref="C33:C38"/>
    <mergeCell ref="D33:D38"/>
    <mergeCell ref="E33:E38"/>
    <mergeCell ref="F33:F38"/>
    <mergeCell ref="G33:G38"/>
    <mergeCell ref="H33:H38"/>
    <mergeCell ref="I33:I38"/>
    <mergeCell ref="J33:J38"/>
    <mergeCell ref="K33:K38"/>
    <mergeCell ref="L33:L38"/>
    <mergeCell ref="F27:F32"/>
    <mergeCell ref="G27:G32"/>
    <mergeCell ref="H27:H32"/>
    <mergeCell ref="I27:I32"/>
    <mergeCell ref="J27:J32"/>
    <mergeCell ref="A27:A32"/>
    <mergeCell ref="B27:B32"/>
    <mergeCell ref="C27:C32"/>
    <mergeCell ref="D27:D32"/>
    <mergeCell ref="E27:E32"/>
    <mergeCell ref="A15:B15"/>
    <mergeCell ref="A16:B16"/>
    <mergeCell ref="A17:B17"/>
    <mergeCell ref="A19:A20"/>
    <mergeCell ref="F19:F20"/>
    <mergeCell ref="E19:E20"/>
    <mergeCell ref="D19:D20"/>
    <mergeCell ref="C19:C20"/>
    <mergeCell ref="B19:B20"/>
    <mergeCell ref="F21:F26"/>
    <mergeCell ref="G21:G26"/>
    <mergeCell ref="H21:H26"/>
    <mergeCell ref="A21:A26"/>
    <mergeCell ref="B21:B26"/>
    <mergeCell ref="C21:C26"/>
    <mergeCell ref="D21:D26"/>
    <mergeCell ref="E21:E26"/>
    <mergeCell ref="N21:N26"/>
    <mergeCell ref="I21:I26"/>
    <mergeCell ref="J21:J26"/>
    <mergeCell ref="K21:K26"/>
    <mergeCell ref="L21:L26"/>
    <mergeCell ref="M21:M26"/>
    <mergeCell ref="G19:G20"/>
    <mergeCell ref="H19:H20"/>
    <mergeCell ref="I19:I20"/>
    <mergeCell ref="L19:L20"/>
    <mergeCell ref="M19:M20"/>
    <mergeCell ref="N19:N20"/>
    <mergeCell ref="J19:J20"/>
    <mergeCell ref="K19:K20"/>
    <mergeCell ref="Q19:Q20"/>
    <mergeCell ref="AD19:AD20"/>
    <mergeCell ref="O19:O20"/>
    <mergeCell ref="AC19:AC20"/>
    <mergeCell ref="AB19:AB20"/>
    <mergeCell ref="X19:X20"/>
    <mergeCell ref="P19:P20"/>
    <mergeCell ref="AA19:AA20"/>
    <mergeCell ref="Y19:Y20"/>
    <mergeCell ref="Z19:Z20"/>
    <mergeCell ref="R19:W19"/>
  </mergeCells>
  <conditionalFormatting sqref="H21 H27">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33">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39">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45">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51">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57">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63">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69">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75">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21:K80">
    <cfRule type="containsText" dxfId="59" priority="1" operator="containsText" text="❌">
      <formula>NOT(ISERROR(SEARCH("❌",K21)))</formula>
    </cfRule>
  </conditionalFormatting>
  <conditionalFormatting sqref="L21 L27 L33 L39 L45 L51 L57 L63 L69 L75">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21">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27">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33">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39">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45">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51">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57">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63">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69">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75">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21:Y80">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21:AA80">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21:AC80">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pageMargins left="0.7" right="0.7" top="0.75" bottom="0.75" header="0.3" footer="0.3"/>
  <pageSetup orientation="portrait" r:id="rId1"/>
  <ignoredErrors>
    <ignoredError sqref="AB23"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'Tabla Valoración controles'!$D$4:$D$6</xm:f>
          </x14:formula1>
          <xm:sqref>R21:R80</xm:sqref>
        </x14:dataValidation>
        <x14:dataValidation type="list" allowBlank="1" showInputMessage="1" showErrorMessage="1" xr:uid="{00000000-0002-0000-0100-000001000000}">
          <x14:formula1>
            <xm:f>'Tabla Valoración controles'!$D$7:$D$8</xm:f>
          </x14:formula1>
          <xm:sqref>S21:S80</xm:sqref>
        </x14:dataValidation>
        <x14:dataValidation type="list" allowBlank="1" showInputMessage="1" showErrorMessage="1" xr:uid="{00000000-0002-0000-0100-000002000000}">
          <x14:formula1>
            <xm:f>'Tabla Valoración controles'!$D$9:$D$10</xm:f>
          </x14:formula1>
          <xm:sqref>U21:U80</xm:sqref>
        </x14:dataValidation>
        <x14:dataValidation type="list" allowBlank="1" showInputMessage="1" showErrorMessage="1" xr:uid="{00000000-0002-0000-0100-000003000000}">
          <x14:formula1>
            <xm:f>'Tabla Valoración controles'!$D$11:$D$12</xm:f>
          </x14:formula1>
          <xm:sqref>V21:V80</xm:sqref>
        </x14:dataValidation>
        <x14:dataValidation type="list" allowBlank="1" showInputMessage="1" showErrorMessage="1" xr:uid="{00000000-0002-0000-0100-000004000000}">
          <x14:formula1>
            <xm:f>'Tabla Valoración controles'!$D$13:$D$14</xm:f>
          </x14:formula1>
          <xm:sqref>W21:W80</xm:sqref>
        </x14:dataValidation>
        <x14:dataValidation type="list" allowBlank="1" showInputMessage="1" showErrorMessage="1" xr:uid="{00000000-0002-0000-0100-000005000000}">
          <x14:formula1>
            <xm:f>'Opciones Tratamiento'!$E$2:$E$4</xm:f>
          </x14:formula1>
          <xm:sqref>B21:B80</xm:sqref>
        </x14:dataValidation>
        <x14:dataValidation type="list" allowBlank="1" showInputMessage="1" showErrorMessage="1" xr:uid="{00000000-0002-0000-0100-000006000000}">
          <x14:formula1>
            <xm:f>'Opciones Tratamiento'!$B$2:$B$5</xm:f>
          </x14:formula1>
          <xm:sqref>AD21:AD80</xm:sqref>
        </x14:dataValidation>
        <x14:dataValidation type="list" allowBlank="1" showInputMessage="1" showErrorMessage="1" xr:uid="{00000000-0002-0000-0100-000007000000}">
          <x14:formula1>
            <xm:f>'Tabla Impacto'!$F$210:$F$221</xm:f>
          </x14:formula1>
          <xm:sqref>J21:J80</xm:sqref>
        </x14:dataValidation>
        <x14:dataValidation type="list" allowBlank="1" showInputMessage="1" showErrorMessage="1" xr:uid="{00000000-0002-0000-0100-000008000000}">
          <x14:formula1>
            <xm:f>'Opciones Tratamiento'!$B$13:$B$16</xm:f>
          </x14:formula1>
          <xm:sqref>F27:F80</xm:sqref>
        </x14:dataValidation>
        <x14:dataValidation type="list" allowBlank="1" showInputMessage="1" showErrorMessage="1" xr:uid="{00000000-0002-0000-0100-000009000000}">
          <x14:formula1>
            <xm:f>'Opciones Tratamiento'!$B$13:$B$18</xm:f>
          </x14:formula1>
          <xm:sqref>F21:F26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sqref="A1:XFD1"/>
    </sheetView>
  </sheetViews>
  <sheetFormatPr baseColWidth="10" defaultColWidth="10.7109375" defaultRowHeight="15" x14ac:dyDescent="0.25"/>
  <cols>
    <col min="2" max="39" width="5.7109375" customWidth="1"/>
    <col min="41" max="46" width="5.7109375" customWidth="1"/>
  </cols>
  <sheetData>
    <row r="1" spans="1:99" x14ac:dyDescent="0.2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row>
    <row r="2" spans="1:99" ht="18" customHeight="1" x14ac:dyDescent="0.25">
      <c r="A2" s="78"/>
      <c r="B2" s="218" t="s">
        <v>142</v>
      </c>
      <c r="C2" s="218"/>
      <c r="D2" s="218"/>
      <c r="E2" s="218"/>
      <c r="F2" s="218"/>
      <c r="G2" s="218"/>
      <c r="H2" s="218"/>
      <c r="I2" s="218"/>
      <c r="J2" s="255" t="s">
        <v>2</v>
      </c>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row>
    <row r="3" spans="1:99" ht="18.75" customHeight="1" x14ac:dyDescent="0.25">
      <c r="A3" s="78"/>
      <c r="B3" s="218"/>
      <c r="C3" s="218"/>
      <c r="D3" s="218"/>
      <c r="E3" s="218"/>
      <c r="F3" s="218"/>
      <c r="G3" s="218"/>
      <c r="H3" s="218"/>
      <c r="I3" s="218"/>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row>
    <row r="4" spans="1:99" ht="15" customHeight="1" x14ac:dyDescent="0.25">
      <c r="A4" s="78"/>
      <c r="B4" s="218"/>
      <c r="C4" s="218"/>
      <c r="D4" s="218"/>
      <c r="E4" s="218"/>
      <c r="F4" s="218"/>
      <c r="G4" s="218"/>
      <c r="H4" s="218"/>
      <c r="I4" s="218"/>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row>
    <row r="5" spans="1:99" ht="15.75" thickBo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row>
    <row r="6" spans="1:99" ht="15" customHeight="1" x14ac:dyDescent="0.25">
      <c r="A6" s="78"/>
      <c r="B6" s="266" t="s">
        <v>4</v>
      </c>
      <c r="C6" s="266"/>
      <c r="D6" s="267"/>
      <c r="E6" s="256" t="s">
        <v>108</v>
      </c>
      <c r="F6" s="257"/>
      <c r="G6" s="257"/>
      <c r="H6" s="257"/>
      <c r="I6" s="258"/>
      <c r="J6" s="252" t="str">
        <f ca="1">IF(AND('Mapa final'!$H$21="Muy Alta",'Mapa final'!$L$21="Leve"),CONCATENATE("R",'Mapa final'!$A$21),"")</f>
        <v/>
      </c>
      <c r="K6" s="253"/>
      <c r="L6" s="253" t="str">
        <f ca="1">IF(AND('Mapa final'!$H$27="Muy Alta",'Mapa final'!$L$27="Leve"),CONCATENATE("R",'Mapa final'!$A$27),"")</f>
        <v/>
      </c>
      <c r="M6" s="253"/>
      <c r="N6" s="253" t="str">
        <f ca="1">IF(AND('Mapa final'!$H$33="Muy Alta",'Mapa final'!$L$33="Leve"),CONCATENATE("R",'Mapa final'!$A$33),"")</f>
        <v/>
      </c>
      <c r="O6" s="254"/>
      <c r="P6" s="252" t="str">
        <f ca="1">IF(AND('Mapa final'!$H$21="Muy Alta",'Mapa final'!$L$21="Menor"),CONCATENATE("R",'Mapa final'!$A$21),"")</f>
        <v/>
      </c>
      <c r="Q6" s="253"/>
      <c r="R6" s="253" t="str">
        <f ca="1">IF(AND('Mapa final'!$H$27="Muy Alta",'Mapa final'!$L$27="Menor"),CONCATENATE("R",'Mapa final'!$A$27),"")</f>
        <v/>
      </c>
      <c r="S6" s="253"/>
      <c r="T6" s="253" t="str">
        <f ca="1">IF(AND('Mapa final'!$H$33="Muy Alta",'Mapa final'!$L$33="Menor"),CONCATENATE("R",'Mapa final'!$A$33),"")</f>
        <v/>
      </c>
      <c r="U6" s="254"/>
      <c r="V6" s="252" t="str">
        <f ca="1">IF(AND('Mapa final'!$H$21="Muy Alta",'Mapa final'!$L$21="Moderado"),CONCATENATE("R",'Mapa final'!$A$21),"")</f>
        <v/>
      </c>
      <c r="W6" s="253"/>
      <c r="X6" s="253" t="str">
        <f ca="1">IF(AND('Mapa final'!$H$27="Muy Alta",'Mapa final'!$L$27="Moderado"),CONCATENATE("R",'Mapa final'!$A$27),"")</f>
        <v/>
      </c>
      <c r="Y6" s="253"/>
      <c r="Z6" s="253" t="str">
        <f ca="1">IF(AND('Mapa final'!$H$33="Muy Alta",'Mapa final'!$L$33="Moderado"),CONCATENATE("R",'Mapa final'!$A$33),"")</f>
        <v/>
      </c>
      <c r="AA6" s="254"/>
      <c r="AB6" s="252" t="str">
        <f ca="1">IF(AND('Mapa final'!$H$21="Muy Alta",'Mapa final'!$L$21="Mayor"),CONCATENATE("R",'Mapa final'!$A$21),"")</f>
        <v/>
      </c>
      <c r="AC6" s="253"/>
      <c r="AD6" s="253" t="str">
        <f ca="1">IF(AND('Mapa final'!$H$27="Muy Alta",'Mapa final'!$L$27="Mayor"),CONCATENATE("R",'Mapa final'!$A$27),"")</f>
        <v/>
      </c>
      <c r="AE6" s="253"/>
      <c r="AF6" s="253" t="str">
        <f ca="1">IF(AND('Mapa final'!$H$33="Muy Alta",'Mapa final'!$L$33="Mayor"),CONCATENATE("R",'Mapa final'!$A$33),"")</f>
        <v/>
      </c>
      <c r="AG6" s="254"/>
      <c r="AH6" s="243" t="str">
        <f ca="1">IF(AND('Mapa final'!$H$21="Muy Alta",'Mapa final'!$L$21="Catastrófico"),CONCATENATE("R",'Mapa final'!$A$21),"")</f>
        <v/>
      </c>
      <c r="AI6" s="244"/>
      <c r="AJ6" s="244" t="str">
        <f ca="1">IF(AND('Mapa final'!$H$27="Muy Alta",'Mapa final'!$L$27="Catastrófico"),CONCATENATE("R",'Mapa final'!$A$27),"")</f>
        <v/>
      </c>
      <c r="AK6" s="244"/>
      <c r="AL6" s="244" t="str">
        <f ca="1">IF(AND('Mapa final'!$H$33="Muy Alta",'Mapa final'!$L$33="Catastrófico"),CONCATENATE("R",'Mapa final'!$A$33),"")</f>
        <v/>
      </c>
      <c r="AM6" s="245"/>
      <c r="AO6" s="268" t="s">
        <v>74</v>
      </c>
      <c r="AP6" s="269"/>
      <c r="AQ6" s="269"/>
      <c r="AR6" s="269"/>
      <c r="AS6" s="269"/>
      <c r="AT6" s="270"/>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row>
    <row r="7" spans="1:99" ht="15" customHeight="1" x14ac:dyDescent="0.25">
      <c r="A7" s="78"/>
      <c r="B7" s="266"/>
      <c r="C7" s="266"/>
      <c r="D7" s="267"/>
      <c r="E7" s="259"/>
      <c r="F7" s="260"/>
      <c r="G7" s="260"/>
      <c r="H7" s="260"/>
      <c r="I7" s="261"/>
      <c r="J7" s="246"/>
      <c r="K7" s="247"/>
      <c r="L7" s="247"/>
      <c r="M7" s="247"/>
      <c r="N7" s="247"/>
      <c r="O7" s="248"/>
      <c r="P7" s="246"/>
      <c r="Q7" s="247"/>
      <c r="R7" s="247"/>
      <c r="S7" s="247"/>
      <c r="T7" s="247"/>
      <c r="U7" s="248"/>
      <c r="V7" s="246"/>
      <c r="W7" s="247"/>
      <c r="X7" s="247"/>
      <c r="Y7" s="247"/>
      <c r="Z7" s="247"/>
      <c r="AA7" s="248"/>
      <c r="AB7" s="246"/>
      <c r="AC7" s="247"/>
      <c r="AD7" s="247"/>
      <c r="AE7" s="247"/>
      <c r="AF7" s="247"/>
      <c r="AG7" s="248"/>
      <c r="AH7" s="237"/>
      <c r="AI7" s="238"/>
      <c r="AJ7" s="238"/>
      <c r="AK7" s="238"/>
      <c r="AL7" s="238"/>
      <c r="AM7" s="239"/>
      <c r="AN7" s="78"/>
      <c r="AO7" s="271"/>
      <c r="AP7" s="272"/>
      <c r="AQ7" s="272"/>
      <c r="AR7" s="272"/>
      <c r="AS7" s="272"/>
      <c r="AT7" s="273"/>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row>
    <row r="8" spans="1:99" ht="15" customHeight="1" x14ac:dyDescent="0.25">
      <c r="A8" s="78"/>
      <c r="B8" s="266"/>
      <c r="C8" s="266"/>
      <c r="D8" s="267"/>
      <c r="E8" s="259"/>
      <c r="F8" s="260"/>
      <c r="G8" s="260"/>
      <c r="H8" s="260"/>
      <c r="I8" s="261"/>
      <c r="J8" s="246" t="str">
        <f ca="1">IF(AND('Mapa final'!$H$39="Muy Alta",'Mapa final'!$L$39="Leve"),CONCATENATE("R",'Mapa final'!$A$39),"")</f>
        <v/>
      </c>
      <c r="K8" s="247"/>
      <c r="L8" s="247" t="str">
        <f ca="1">IF(AND('Mapa final'!$H$45="Muy Alta",'Mapa final'!$L$45="Leve"),CONCATENATE("R",'Mapa final'!$A$45),"")</f>
        <v/>
      </c>
      <c r="M8" s="247"/>
      <c r="N8" s="247" t="str">
        <f ca="1">IF(AND('Mapa final'!$H$51="Muy Alta",'Mapa final'!$L$51="Leve"),CONCATENATE("R",'Mapa final'!$A$51),"")</f>
        <v/>
      </c>
      <c r="O8" s="248"/>
      <c r="P8" s="246" t="str">
        <f ca="1">IF(AND('Mapa final'!$H$39="Muy Alta",'Mapa final'!$L$39="Menor"),CONCATENATE("R",'Mapa final'!$A$39),"")</f>
        <v/>
      </c>
      <c r="Q8" s="247"/>
      <c r="R8" s="247" t="str">
        <f ca="1">IF(AND('Mapa final'!$H$45="Muy Alta",'Mapa final'!$L$45="Menor"),CONCATENATE("R",'Mapa final'!$A$45),"")</f>
        <v/>
      </c>
      <c r="S8" s="247"/>
      <c r="T8" s="247" t="str">
        <f ca="1">IF(AND('Mapa final'!$H$51="Muy Alta",'Mapa final'!$L$51="Menor"),CONCATENATE("R",'Mapa final'!$A$51),"")</f>
        <v/>
      </c>
      <c r="U8" s="248"/>
      <c r="V8" s="246" t="str">
        <f ca="1">IF(AND('Mapa final'!$H$39="Muy Alta",'Mapa final'!$L$39="Moderado"),CONCATENATE("R",'Mapa final'!$A$39),"")</f>
        <v/>
      </c>
      <c r="W8" s="247"/>
      <c r="X8" s="247" t="str">
        <f ca="1">IF(AND('Mapa final'!$H$45="Muy Alta",'Mapa final'!$L$45="Moderado"),CONCATENATE("R",'Mapa final'!$A$45),"")</f>
        <v/>
      </c>
      <c r="Y8" s="247"/>
      <c r="Z8" s="247" t="str">
        <f ca="1">IF(AND('Mapa final'!$H$51="Muy Alta",'Mapa final'!$L$51="Moderado"),CONCATENATE("R",'Mapa final'!$A$51),"")</f>
        <v/>
      </c>
      <c r="AA8" s="248"/>
      <c r="AB8" s="246" t="str">
        <f ca="1">IF(AND('Mapa final'!$H$39="Muy Alta",'Mapa final'!$L$39="Mayor"),CONCATENATE("R",'Mapa final'!$A$39),"")</f>
        <v/>
      </c>
      <c r="AC8" s="247"/>
      <c r="AD8" s="247" t="str">
        <f ca="1">IF(AND('Mapa final'!$H$45="Muy Alta",'Mapa final'!$L$45="Mayor"),CONCATENATE("R",'Mapa final'!$A$45),"")</f>
        <v/>
      </c>
      <c r="AE8" s="247"/>
      <c r="AF8" s="247" t="str">
        <f ca="1">IF(AND('Mapa final'!$H$51="Muy Alta",'Mapa final'!$L$51="Mayor"),CONCATENATE("R",'Mapa final'!$A$51),"")</f>
        <v/>
      </c>
      <c r="AG8" s="248"/>
      <c r="AH8" s="237" t="str">
        <f ca="1">IF(AND('Mapa final'!$H$39="Muy Alta",'Mapa final'!$L$39="Catastrófico"),CONCATENATE("R",'Mapa final'!$A$39),"")</f>
        <v/>
      </c>
      <c r="AI8" s="238"/>
      <c r="AJ8" s="238" t="str">
        <f ca="1">IF(AND('Mapa final'!$H$45="Muy Alta",'Mapa final'!$L$45="Catastrófico"),CONCATENATE("R",'Mapa final'!$A$45),"")</f>
        <v/>
      </c>
      <c r="AK8" s="238"/>
      <c r="AL8" s="238" t="str">
        <f ca="1">IF(AND('Mapa final'!$H$51="Muy Alta",'Mapa final'!$L$51="Catastrófico"),CONCATENATE("R",'Mapa final'!$A$51),"")</f>
        <v/>
      </c>
      <c r="AM8" s="239"/>
      <c r="AN8" s="78"/>
      <c r="AO8" s="271"/>
      <c r="AP8" s="272"/>
      <c r="AQ8" s="272"/>
      <c r="AR8" s="272"/>
      <c r="AS8" s="272"/>
      <c r="AT8" s="273"/>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row>
    <row r="9" spans="1:99" ht="15" customHeight="1" x14ac:dyDescent="0.25">
      <c r="A9" s="78"/>
      <c r="B9" s="266"/>
      <c r="C9" s="266"/>
      <c r="D9" s="267"/>
      <c r="E9" s="259"/>
      <c r="F9" s="260"/>
      <c r="G9" s="260"/>
      <c r="H9" s="260"/>
      <c r="I9" s="261"/>
      <c r="J9" s="246"/>
      <c r="K9" s="247"/>
      <c r="L9" s="247"/>
      <c r="M9" s="247"/>
      <c r="N9" s="247"/>
      <c r="O9" s="248"/>
      <c r="P9" s="246"/>
      <c r="Q9" s="247"/>
      <c r="R9" s="247"/>
      <c r="S9" s="247"/>
      <c r="T9" s="247"/>
      <c r="U9" s="248"/>
      <c r="V9" s="246"/>
      <c r="W9" s="247"/>
      <c r="X9" s="247"/>
      <c r="Y9" s="247"/>
      <c r="Z9" s="247"/>
      <c r="AA9" s="248"/>
      <c r="AB9" s="246"/>
      <c r="AC9" s="247"/>
      <c r="AD9" s="247"/>
      <c r="AE9" s="247"/>
      <c r="AF9" s="247"/>
      <c r="AG9" s="248"/>
      <c r="AH9" s="237"/>
      <c r="AI9" s="238"/>
      <c r="AJ9" s="238"/>
      <c r="AK9" s="238"/>
      <c r="AL9" s="238"/>
      <c r="AM9" s="239"/>
      <c r="AN9" s="78"/>
      <c r="AO9" s="271"/>
      <c r="AP9" s="272"/>
      <c r="AQ9" s="272"/>
      <c r="AR9" s="272"/>
      <c r="AS9" s="272"/>
      <c r="AT9" s="273"/>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row>
    <row r="10" spans="1:99" ht="15" customHeight="1" x14ac:dyDescent="0.25">
      <c r="A10" s="78"/>
      <c r="B10" s="266"/>
      <c r="C10" s="266"/>
      <c r="D10" s="267"/>
      <c r="E10" s="259"/>
      <c r="F10" s="260"/>
      <c r="G10" s="260"/>
      <c r="H10" s="260"/>
      <c r="I10" s="261"/>
      <c r="J10" s="246" t="str">
        <f ca="1">IF(AND('Mapa final'!$H$57="Muy Alta",'Mapa final'!$L$57="Leve"),CONCATENATE("R",'Mapa final'!$A$57),"")</f>
        <v/>
      </c>
      <c r="K10" s="247"/>
      <c r="L10" s="247" t="str">
        <f ca="1">IF(AND('Mapa final'!$H$63="Muy Alta",'Mapa final'!$L$63="Leve"),CONCATENATE("R",'Mapa final'!$A$63),"")</f>
        <v>R8</v>
      </c>
      <c r="M10" s="247"/>
      <c r="N10" s="247" t="str">
        <f ca="1">IF(AND('Mapa final'!$H$69="Muy Alta",'Mapa final'!$L$69="Leve"),CONCATENATE("R",'Mapa final'!$A$69),"")</f>
        <v/>
      </c>
      <c r="O10" s="248"/>
      <c r="P10" s="246" t="str">
        <f ca="1">IF(AND('Mapa final'!$H$57="Muy Alta",'Mapa final'!$L$57="Menor"),CONCATENATE("R",'Mapa final'!$A$57),"")</f>
        <v/>
      </c>
      <c r="Q10" s="247"/>
      <c r="R10" s="247" t="str">
        <f ca="1">IF(AND('Mapa final'!$H$63="Muy Alta",'Mapa final'!$L$63="Menor"),CONCATENATE("R",'Mapa final'!$A$63),"")</f>
        <v/>
      </c>
      <c r="S10" s="247"/>
      <c r="T10" s="247" t="str">
        <f ca="1">IF(AND('Mapa final'!$H$69="Muy Alta",'Mapa final'!$L$69="Menor"),CONCATENATE("R",'Mapa final'!$A$69),"")</f>
        <v/>
      </c>
      <c r="U10" s="248"/>
      <c r="V10" s="246" t="str">
        <f ca="1">IF(AND('Mapa final'!$H$57="Muy Alta",'Mapa final'!$L$57="Moderado"),CONCATENATE("R",'Mapa final'!$A$57),"")</f>
        <v/>
      </c>
      <c r="W10" s="247"/>
      <c r="X10" s="247" t="str">
        <f ca="1">IF(AND('Mapa final'!$H$63="Muy Alta",'Mapa final'!$L$63="Moderado"),CONCATENATE("R",'Mapa final'!$A$63),"")</f>
        <v/>
      </c>
      <c r="Y10" s="247"/>
      <c r="Z10" s="247" t="str">
        <f ca="1">IF(AND('Mapa final'!$H$69="Muy Alta",'Mapa final'!$L$69="Moderado"),CONCATENATE("R",'Mapa final'!$A$69),"")</f>
        <v/>
      </c>
      <c r="AA10" s="248"/>
      <c r="AB10" s="246" t="str">
        <f ca="1">IF(AND('Mapa final'!$H$57="Muy Alta",'Mapa final'!$L$57="Mayor"),CONCATENATE("R",'Mapa final'!$A$57),"")</f>
        <v/>
      </c>
      <c r="AC10" s="247"/>
      <c r="AD10" s="247" t="str">
        <f ca="1">IF(AND('Mapa final'!$H$63="Muy Alta",'Mapa final'!$L$63="Mayor"),CONCATENATE("R",'Mapa final'!$A$63),"")</f>
        <v/>
      </c>
      <c r="AE10" s="247"/>
      <c r="AF10" s="247" t="str">
        <f ca="1">IF(AND('Mapa final'!$H$69="Muy Alta",'Mapa final'!$L$69="Mayor"),CONCATENATE("R",'Mapa final'!$A$69),"")</f>
        <v/>
      </c>
      <c r="AG10" s="248"/>
      <c r="AH10" s="237" t="str">
        <f ca="1">IF(AND('Mapa final'!$H$57="Muy Alta",'Mapa final'!$L$57="Catastrófico"),CONCATENATE("R",'Mapa final'!$A$57),"")</f>
        <v/>
      </c>
      <c r="AI10" s="238"/>
      <c r="AJ10" s="238" t="str">
        <f ca="1">IF(AND('Mapa final'!$H$63="Muy Alta",'Mapa final'!$L$63="Catastrófico"),CONCATENATE("R",'Mapa final'!$A$63),"")</f>
        <v/>
      </c>
      <c r="AK10" s="238"/>
      <c r="AL10" s="238" t="str">
        <f ca="1">IF(AND('Mapa final'!$H$69="Muy Alta",'Mapa final'!$L$69="Catastrófico"),CONCATENATE("R",'Mapa final'!$A$69),"")</f>
        <v/>
      </c>
      <c r="AM10" s="239"/>
      <c r="AN10" s="78"/>
      <c r="AO10" s="271"/>
      <c r="AP10" s="272"/>
      <c r="AQ10" s="272"/>
      <c r="AR10" s="272"/>
      <c r="AS10" s="272"/>
      <c r="AT10" s="273"/>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row>
    <row r="11" spans="1:99" ht="15" customHeight="1" x14ac:dyDescent="0.25">
      <c r="A11" s="78"/>
      <c r="B11" s="266"/>
      <c r="C11" s="266"/>
      <c r="D11" s="267"/>
      <c r="E11" s="259"/>
      <c r="F11" s="260"/>
      <c r="G11" s="260"/>
      <c r="H11" s="260"/>
      <c r="I11" s="261"/>
      <c r="J11" s="246"/>
      <c r="K11" s="247"/>
      <c r="L11" s="247"/>
      <c r="M11" s="247"/>
      <c r="N11" s="247"/>
      <c r="O11" s="248"/>
      <c r="P11" s="246"/>
      <c r="Q11" s="247"/>
      <c r="R11" s="247"/>
      <c r="S11" s="247"/>
      <c r="T11" s="247"/>
      <c r="U11" s="248"/>
      <c r="V11" s="246"/>
      <c r="W11" s="247"/>
      <c r="X11" s="247"/>
      <c r="Y11" s="247"/>
      <c r="Z11" s="247"/>
      <c r="AA11" s="248"/>
      <c r="AB11" s="246"/>
      <c r="AC11" s="247"/>
      <c r="AD11" s="247"/>
      <c r="AE11" s="247"/>
      <c r="AF11" s="247"/>
      <c r="AG11" s="248"/>
      <c r="AH11" s="237"/>
      <c r="AI11" s="238"/>
      <c r="AJ11" s="238"/>
      <c r="AK11" s="238"/>
      <c r="AL11" s="238"/>
      <c r="AM11" s="239"/>
      <c r="AN11" s="78"/>
      <c r="AO11" s="271"/>
      <c r="AP11" s="272"/>
      <c r="AQ11" s="272"/>
      <c r="AR11" s="272"/>
      <c r="AS11" s="272"/>
      <c r="AT11" s="273"/>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row>
    <row r="12" spans="1:99" ht="15" customHeight="1" x14ac:dyDescent="0.25">
      <c r="A12" s="78"/>
      <c r="B12" s="266"/>
      <c r="C12" s="266"/>
      <c r="D12" s="267"/>
      <c r="E12" s="259"/>
      <c r="F12" s="260"/>
      <c r="G12" s="260"/>
      <c r="H12" s="260"/>
      <c r="I12" s="261"/>
      <c r="J12" s="246" t="str">
        <f ca="1">IF(AND('Mapa final'!$H$75="Muy Alta",'Mapa final'!$L$75="Leve"),CONCATENATE("R",'Mapa final'!$A$75),"")</f>
        <v/>
      </c>
      <c r="K12" s="247"/>
      <c r="L12" s="247" t="str">
        <f>IF(AND('Mapa final'!$H$81="Muy Alta",'Mapa final'!$L$81="Leve"),CONCATENATE("R",'Mapa final'!$A$81),"")</f>
        <v/>
      </c>
      <c r="M12" s="247"/>
      <c r="N12" s="247" t="str">
        <f>IF(AND('Mapa final'!$H$87="Muy Alta",'Mapa final'!$L$87="Leve"),CONCATENATE("R",'Mapa final'!$A$87),"")</f>
        <v/>
      </c>
      <c r="O12" s="248"/>
      <c r="P12" s="246" t="str">
        <f ca="1">IF(AND('Mapa final'!$H$75="Muy Alta",'Mapa final'!$L$75="Menor"),CONCATENATE("R",'Mapa final'!$A$75),"")</f>
        <v/>
      </c>
      <c r="Q12" s="247"/>
      <c r="R12" s="247" t="str">
        <f>IF(AND('Mapa final'!$H$81="Muy Alta",'Mapa final'!$L$81="Menor"),CONCATENATE("R",'Mapa final'!$A$81),"")</f>
        <v/>
      </c>
      <c r="S12" s="247"/>
      <c r="T12" s="247" t="str">
        <f>IF(AND('Mapa final'!$H$87="Muy Alta",'Mapa final'!$L$87="Menor"),CONCATENATE("R",'Mapa final'!$A$87),"")</f>
        <v/>
      </c>
      <c r="U12" s="248"/>
      <c r="V12" s="246" t="str">
        <f ca="1">IF(AND('Mapa final'!$H$75="Muy Alta",'Mapa final'!$L$75="Moderado"),CONCATENATE("R",'Mapa final'!$A$75),"")</f>
        <v/>
      </c>
      <c r="W12" s="247"/>
      <c r="X12" s="247" t="str">
        <f>IF(AND('Mapa final'!$H$81="Muy Alta",'Mapa final'!$L$81="Moderado"),CONCATENATE("R",'Mapa final'!$A$81),"")</f>
        <v/>
      </c>
      <c r="Y12" s="247"/>
      <c r="Z12" s="247" t="str">
        <f>IF(AND('Mapa final'!$H$87="Muy Alta",'Mapa final'!$L$87="Moderado"),CONCATENATE("R",'Mapa final'!$A$87),"")</f>
        <v/>
      </c>
      <c r="AA12" s="248"/>
      <c r="AB12" s="246" t="str">
        <f ca="1">IF(AND('Mapa final'!$H$75="Muy Alta",'Mapa final'!$L$75="Mayor"),CONCATENATE("R",'Mapa final'!$A$75),"")</f>
        <v/>
      </c>
      <c r="AC12" s="247"/>
      <c r="AD12" s="247" t="str">
        <f>IF(AND('Mapa final'!$H$81="Muy Alta",'Mapa final'!$L$81="Mayor"),CONCATENATE("R",'Mapa final'!$A$81),"")</f>
        <v/>
      </c>
      <c r="AE12" s="247"/>
      <c r="AF12" s="247" t="str">
        <f>IF(AND('Mapa final'!$H$87="Muy Alta",'Mapa final'!$L$87="Mayor"),CONCATENATE("R",'Mapa final'!$A$87),"")</f>
        <v/>
      </c>
      <c r="AG12" s="248"/>
      <c r="AH12" s="237" t="str">
        <f ca="1">IF(AND('Mapa final'!$H$75="Muy Alta",'Mapa final'!$L$75="Catastrófico"),CONCATENATE("R",'Mapa final'!$A$75),"")</f>
        <v/>
      </c>
      <c r="AI12" s="238"/>
      <c r="AJ12" s="238" t="str">
        <f>IF(AND('Mapa final'!$H$81="Muy Alta",'Mapa final'!$L$81="Catastrófico"),CONCATENATE("R",'Mapa final'!$A$81),"")</f>
        <v/>
      </c>
      <c r="AK12" s="238"/>
      <c r="AL12" s="238" t="str">
        <f>IF(AND('Mapa final'!$H$87="Muy Alta",'Mapa final'!$L$87="Catastrófico"),CONCATENATE("R",'Mapa final'!$A$87),"")</f>
        <v/>
      </c>
      <c r="AM12" s="239"/>
      <c r="AN12" s="78"/>
      <c r="AO12" s="271"/>
      <c r="AP12" s="272"/>
      <c r="AQ12" s="272"/>
      <c r="AR12" s="272"/>
      <c r="AS12" s="272"/>
      <c r="AT12" s="273"/>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row>
    <row r="13" spans="1:99" ht="15.75" customHeight="1" thickBot="1" x14ac:dyDescent="0.3">
      <c r="A13" s="78"/>
      <c r="B13" s="266"/>
      <c r="C13" s="266"/>
      <c r="D13" s="267"/>
      <c r="E13" s="262"/>
      <c r="F13" s="263"/>
      <c r="G13" s="263"/>
      <c r="H13" s="263"/>
      <c r="I13" s="264"/>
      <c r="J13" s="246"/>
      <c r="K13" s="247"/>
      <c r="L13" s="247"/>
      <c r="M13" s="247"/>
      <c r="N13" s="247"/>
      <c r="O13" s="248"/>
      <c r="P13" s="246"/>
      <c r="Q13" s="247"/>
      <c r="R13" s="247"/>
      <c r="S13" s="247"/>
      <c r="T13" s="247"/>
      <c r="U13" s="248"/>
      <c r="V13" s="246"/>
      <c r="W13" s="247"/>
      <c r="X13" s="247"/>
      <c r="Y13" s="247"/>
      <c r="Z13" s="247"/>
      <c r="AA13" s="248"/>
      <c r="AB13" s="246"/>
      <c r="AC13" s="247"/>
      <c r="AD13" s="247"/>
      <c r="AE13" s="247"/>
      <c r="AF13" s="247"/>
      <c r="AG13" s="248"/>
      <c r="AH13" s="240"/>
      <c r="AI13" s="241"/>
      <c r="AJ13" s="241"/>
      <c r="AK13" s="241"/>
      <c r="AL13" s="241"/>
      <c r="AM13" s="242"/>
      <c r="AN13" s="78"/>
      <c r="AO13" s="274"/>
      <c r="AP13" s="275"/>
      <c r="AQ13" s="275"/>
      <c r="AR13" s="275"/>
      <c r="AS13" s="275"/>
      <c r="AT13" s="276"/>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row>
    <row r="14" spans="1:99" ht="15" customHeight="1" x14ac:dyDescent="0.25">
      <c r="A14" s="78"/>
      <c r="B14" s="266"/>
      <c r="C14" s="266"/>
      <c r="D14" s="267"/>
      <c r="E14" s="256" t="s">
        <v>107</v>
      </c>
      <c r="F14" s="257"/>
      <c r="G14" s="257"/>
      <c r="H14" s="257"/>
      <c r="I14" s="257"/>
      <c r="J14" s="234" t="str">
        <f ca="1">IF(AND('Mapa final'!$H$21="Alta",'Mapa final'!$L$21="Leve"),CONCATENATE("R",'Mapa final'!$A$21),"")</f>
        <v/>
      </c>
      <c r="K14" s="235"/>
      <c r="L14" s="235" t="str">
        <f ca="1">IF(AND('Mapa final'!$H$27="Alta",'Mapa final'!$L$27="Leve"),CONCATENATE("R",'Mapa final'!$A$27),"")</f>
        <v/>
      </c>
      <c r="M14" s="235"/>
      <c r="N14" s="235" t="str">
        <f ca="1">IF(AND('Mapa final'!$H$33="Alta",'Mapa final'!$L$33="Leve"),CONCATENATE("R",'Mapa final'!$A$33),"")</f>
        <v/>
      </c>
      <c r="O14" s="236"/>
      <c r="P14" s="234" t="str">
        <f ca="1">IF(AND('Mapa final'!$H$21="Alta",'Mapa final'!$L$21="Menor"),CONCATENATE("R",'Mapa final'!$A$21),"")</f>
        <v/>
      </c>
      <c r="Q14" s="235"/>
      <c r="R14" s="235" t="str">
        <f ca="1">IF(AND('Mapa final'!$H$27="Alta",'Mapa final'!$L$27="Menor"),CONCATENATE("R",'Mapa final'!$A$27),"")</f>
        <v/>
      </c>
      <c r="S14" s="235"/>
      <c r="T14" s="235" t="str">
        <f ca="1">IF(AND('Mapa final'!$H$33="Alta",'Mapa final'!$L$33="Menor"),CONCATENATE("R",'Mapa final'!$A$33),"")</f>
        <v/>
      </c>
      <c r="U14" s="236"/>
      <c r="V14" s="252" t="str">
        <f ca="1">IF(AND('Mapa final'!$H$21="Alta",'Mapa final'!$L$21="Moderado"),CONCATENATE("R",'Mapa final'!$A$21),"")</f>
        <v/>
      </c>
      <c r="W14" s="253"/>
      <c r="X14" s="253" t="str">
        <f ca="1">IF(AND('Mapa final'!$H$27="Alta",'Mapa final'!$L$27="Moderado"),CONCATENATE("R",'Mapa final'!$A$27),"")</f>
        <v/>
      </c>
      <c r="Y14" s="253"/>
      <c r="Z14" s="253" t="str">
        <f ca="1">IF(AND('Mapa final'!$H$33="Alta",'Mapa final'!$L$33="Moderado"),CONCATENATE("R",'Mapa final'!$A$33),"")</f>
        <v/>
      </c>
      <c r="AA14" s="254"/>
      <c r="AB14" s="252" t="str">
        <f ca="1">IF(AND('Mapa final'!$H$21="Alta",'Mapa final'!$L$21="Mayor"),CONCATENATE("R",'Mapa final'!$A$21),"")</f>
        <v/>
      </c>
      <c r="AC14" s="253"/>
      <c r="AD14" s="253" t="str">
        <f ca="1">IF(AND('Mapa final'!$H$27="Alta",'Mapa final'!$L$27="Mayor"),CONCATENATE("R",'Mapa final'!$A$27),"")</f>
        <v/>
      </c>
      <c r="AE14" s="253"/>
      <c r="AF14" s="253" t="str">
        <f ca="1">IF(AND('Mapa final'!$H$33="Alta",'Mapa final'!$L$33="Mayor"),CONCATENATE("R",'Mapa final'!$A$33),"")</f>
        <v/>
      </c>
      <c r="AG14" s="254"/>
      <c r="AH14" s="243" t="str">
        <f ca="1">IF(AND('Mapa final'!$H$21="Alta",'Mapa final'!$L$21="Catastrófico"),CONCATENATE("R",'Mapa final'!$A$21),"")</f>
        <v/>
      </c>
      <c r="AI14" s="244"/>
      <c r="AJ14" s="244" t="str">
        <f ca="1">IF(AND('Mapa final'!$H$27="Alta",'Mapa final'!$L$27="Catastrófico"),CONCATENATE("R",'Mapa final'!$A$27),"")</f>
        <v/>
      </c>
      <c r="AK14" s="244"/>
      <c r="AL14" s="244" t="str">
        <f ca="1">IF(AND('Mapa final'!$H$33="Alta",'Mapa final'!$L$33="Catastrófico"),CONCATENATE("R",'Mapa final'!$A$33),"")</f>
        <v/>
      </c>
      <c r="AM14" s="245"/>
      <c r="AN14" s="78"/>
      <c r="AO14" s="277" t="s">
        <v>75</v>
      </c>
      <c r="AP14" s="278"/>
      <c r="AQ14" s="278"/>
      <c r="AR14" s="278"/>
      <c r="AS14" s="278"/>
      <c r="AT14" s="279"/>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row>
    <row r="15" spans="1:99" ht="15" customHeight="1" x14ac:dyDescent="0.25">
      <c r="A15" s="78"/>
      <c r="B15" s="266"/>
      <c r="C15" s="266"/>
      <c r="D15" s="267"/>
      <c r="E15" s="259"/>
      <c r="F15" s="260"/>
      <c r="G15" s="260"/>
      <c r="H15" s="260"/>
      <c r="I15" s="260"/>
      <c r="J15" s="228"/>
      <c r="K15" s="229"/>
      <c r="L15" s="229"/>
      <c r="M15" s="229"/>
      <c r="N15" s="229"/>
      <c r="O15" s="230"/>
      <c r="P15" s="228"/>
      <c r="Q15" s="229"/>
      <c r="R15" s="229"/>
      <c r="S15" s="229"/>
      <c r="T15" s="229"/>
      <c r="U15" s="230"/>
      <c r="V15" s="246"/>
      <c r="W15" s="247"/>
      <c r="X15" s="247"/>
      <c r="Y15" s="247"/>
      <c r="Z15" s="247"/>
      <c r="AA15" s="248"/>
      <c r="AB15" s="246"/>
      <c r="AC15" s="247"/>
      <c r="AD15" s="247"/>
      <c r="AE15" s="247"/>
      <c r="AF15" s="247"/>
      <c r="AG15" s="248"/>
      <c r="AH15" s="237"/>
      <c r="AI15" s="238"/>
      <c r="AJ15" s="238"/>
      <c r="AK15" s="238"/>
      <c r="AL15" s="238"/>
      <c r="AM15" s="239"/>
      <c r="AN15" s="78"/>
      <c r="AO15" s="280"/>
      <c r="AP15" s="281"/>
      <c r="AQ15" s="281"/>
      <c r="AR15" s="281"/>
      <c r="AS15" s="281"/>
      <c r="AT15" s="282"/>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row>
    <row r="16" spans="1:99" ht="15" customHeight="1" x14ac:dyDescent="0.25">
      <c r="A16" s="78"/>
      <c r="B16" s="266"/>
      <c r="C16" s="266"/>
      <c r="D16" s="267"/>
      <c r="E16" s="259"/>
      <c r="F16" s="260"/>
      <c r="G16" s="260"/>
      <c r="H16" s="260"/>
      <c r="I16" s="260"/>
      <c r="J16" s="228" t="str">
        <f ca="1">IF(AND('Mapa final'!$H$39="Alta",'Mapa final'!$L$39="Leve"),CONCATENATE("R",'Mapa final'!$A$39),"")</f>
        <v/>
      </c>
      <c r="K16" s="229"/>
      <c r="L16" s="229" t="str">
        <f ca="1">IF(AND('Mapa final'!$H$45="Alta",'Mapa final'!$L$45="Leve"),CONCATENATE("R",'Mapa final'!$A$45),"")</f>
        <v/>
      </c>
      <c r="M16" s="229"/>
      <c r="N16" s="229" t="str">
        <f ca="1">IF(AND('Mapa final'!$H$51="Alta",'Mapa final'!$L$51="Leve"),CONCATENATE("R",'Mapa final'!$A$51),"")</f>
        <v/>
      </c>
      <c r="O16" s="230"/>
      <c r="P16" s="228" t="str">
        <f ca="1">IF(AND('Mapa final'!$H$39="Alta",'Mapa final'!$L$39="Menor"),CONCATENATE("R",'Mapa final'!$A$39),"")</f>
        <v/>
      </c>
      <c r="Q16" s="229"/>
      <c r="R16" s="229" t="str">
        <f ca="1">IF(AND('Mapa final'!$H$45="Alta",'Mapa final'!$L$45="Menor"),CONCATENATE("R",'Mapa final'!$A$45),"")</f>
        <v/>
      </c>
      <c r="S16" s="229"/>
      <c r="T16" s="229" t="str">
        <f ca="1">IF(AND('Mapa final'!$H$51="Alta",'Mapa final'!$L$51="Menor"),CONCATENATE("R",'Mapa final'!$A$51),"")</f>
        <v/>
      </c>
      <c r="U16" s="230"/>
      <c r="V16" s="246" t="str">
        <f ca="1">IF(AND('Mapa final'!$H$39="Alta",'Mapa final'!$L$39="Moderado"),CONCATENATE("R",'Mapa final'!$A$39),"")</f>
        <v/>
      </c>
      <c r="W16" s="247"/>
      <c r="X16" s="247" t="str">
        <f ca="1">IF(AND('Mapa final'!$H$45="Alta",'Mapa final'!$L$45="Moderado"),CONCATENATE("R",'Mapa final'!$A$45),"")</f>
        <v/>
      </c>
      <c r="Y16" s="247"/>
      <c r="Z16" s="247" t="str">
        <f ca="1">IF(AND('Mapa final'!$H$51="Alta",'Mapa final'!$L$51="Moderado"),CONCATENATE("R",'Mapa final'!$A$51),"")</f>
        <v/>
      </c>
      <c r="AA16" s="248"/>
      <c r="AB16" s="246" t="str">
        <f ca="1">IF(AND('Mapa final'!$H$39="Alta",'Mapa final'!$L$39="Mayor"),CONCATENATE("R",'Mapa final'!$A$39),"")</f>
        <v/>
      </c>
      <c r="AC16" s="247"/>
      <c r="AD16" s="247" t="str">
        <f ca="1">IF(AND('Mapa final'!$H$45="Alta",'Mapa final'!$L$45="Mayor"),CONCATENATE("R",'Mapa final'!$A$45),"")</f>
        <v/>
      </c>
      <c r="AE16" s="247"/>
      <c r="AF16" s="247" t="str">
        <f ca="1">IF(AND('Mapa final'!$H$51="Alta",'Mapa final'!$L$51="Mayor"),CONCATENATE("R",'Mapa final'!$A$51),"")</f>
        <v/>
      </c>
      <c r="AG16" s="248"/>
      <c r="AH16" s="237" t="str">
        <f ca="1">IF(AND('Mapa final'!$H$39="Alta",'Mapa final'!$L$39="Catastrófico"),CONCATENATE("R",'Mapa final'!$A$39),"")</f>
        <v/>
      </c>
      <c r="AI16" s="238"/>
      <c r="AJ16" s="238" t="str">
        <f ca="1">IF(AND('Mapa final'!$H$45="Alta",'Mapa final'!$L$45="Catastrófico"),CONCATENATE("R",'Mapa final'!$A$45),"")</f>
        <v/>
      </c>
      <c r="AK16" s="238"/>
      <c r="AL16" s="238" t="str">
        <f ca="1">IF(AND('Mapa final'!$H$51="Alta",'Mapa final'!$L$51="Catastrófico"),CONCATENATE("R",'Mapa final'!$A$51),"")</f>
        <v/>
      </c>
      <c r="AM16" s="239"/>
      <c r="AN16" s="78"/>
      <c r="AO16" s="280"/>
      <c r="AP16" s="281"/>
      <c r="AQ16" s="281"/>
      <c r="AR16" s="281"/>
      <c r="AS16" s="281"/>
      <c r="AT16" s="282"/>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row>
    <row r="17" spans="1:80" ht="15" customHeight="1" x14ac:dyDescent="0.25">
      <c r="A17" s="78"/>
      <c r="B17" s="266"/>
      <c r="C17" s="266"/>
      <c r="D17" s="267"/>
      <c r="E17" s="259"/>
      <c r="F17" s="260"/>
      <c r="G17" s="260"/>
      <c r="H17" s="260"/>
      <c r="I17" s="260"/>
      <c r="J17" s="228"/>
      <c r="K17" s="229"/>
      <c r="L17" s="229"/>
      <c r="M17" s="229"/>
      <c r="N17" s="229"/>
      <c r="O17" s="230"/>
      <c r="P17" s="228"/>
      <c r="Q17" s="229"/>
      <c r="R17" s="229"/>
      <c r="S17" s="229"/>
      <c r="T17" s="229"/>
      <c r="U17" s="230"/>
      <c r="V17" s="246"/>
      <c r="W17" s="247"/>
      <c r="X17" s="247"/>
      <c r="Y17" s="247"/>
      <c r="Z17" s="247"/>
      <c r="AA17" s="248"/>
      <c r="AB17" s="246"/>
      <c r="AC17" s="247"/>
      <c r="AD17" s="247"/>
      <c r="AE17" s="247"/>
      <c r="AF17" s="247"/>
      <c r="AG17" s="248"/>
      <c r="AH17" s="237"/>
      <c r="AI17" s="238"/>
      <c r="AJ17" s="238"/>
      <c r="AK17" s="238"/>
      <c r="AL17" s="238"/>
      <c r="AM17" s="239"/>
      <c r="AN17" s="78"/>
      <c r="AO17" s="280"/>
      <c r="AP17" s="281"/>
      <c r="AQ17" s="281"/>
      <c r="AR17" s="281"/>
      <c r="AS17" s="281"/>
      <c r="AT17" s="282"/>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row>
    <row r="18" spans="1:80" ht="15" customHeight="1" x14ac:dyDescent="0.25">
      <c r="A18" s="78"/>
      <c r="B18" s="266"/>
      <c r="C18" s="266"/>
      <c r="D18" s="267"/>
      <c r="E18" s="259"/>
      <c r="F18" s="260"/>
      <c r="G18" s="260"/>
      <c r="H18" s="260"/>
      <c r="I18" s="260"/>
      <c r="J18" s="228" t="str">
        <f ca="1">IF(AND('Mapa final'!$H$57="Alta",'Mapa final'!$L$57="Leve"),CONCATENATE("R",'Mapa final'!$A$57),"")</f>
        <v/>
      </c>
      <c r="K18" s="229"/>
      <c r="L18" s="229" t="str">
        <f ca="1">IF(AND('Mapa final'!$H$63="Alta",'Mapa final'!$L$63="Leve"),CONCATENATE("R",'Mapa final'!$A$63),"")</f>
        <v/>
      </c>
      <c r="M18" s="229"/>
      <c r="N18" s="229" t="str">
        <f ca="1">IF(AND('Mapa final'!$H$69="Alta",'Mapa final'!$L$69="Leve"),CONCATENATE("R",'Mapa final'!$A$69),"")</f>
        <v/>
      </c>
      <c r="O18" s="230"/>
      <c r="P18" s="228" t="str">
        <f ca="1">IF(AND('Mapa final'!$H$57="Alta",'Mapa final'!$L$57="Menor"),CONCATENATE("R",'Mapa final'!$A$57),"")</f>
        <v/>
      </c>
      <c r="Q18" s="229"/>
      <c r="R18" s="229" t="str">
        <f ca="1">IF(AND('Mapa final'!$H$63="Alta",'Mapa final'!$L$63="Menor"),CONCATENATE("R",'Mapa final'!$A$63),"")</f>
        <v/>
      </c>
      <c r="S18" s="229"/>
      <c r="T18" s="229" t="str">
        <f ca="1">IF(AND('Mapa final'!$H$69="Alta",'Mapa final'!$L$69="Menor"),CONCATENATE("R",'Mapa final'!$A$69),"")</f>
        <v/>
      </c>
      <c r="U18" s="230"/>
      <c r="V18" s="246" t="str">
        <f ca="1">IF(AND('Mapa final'!$H$57="Alta",'Mapa final'!$L$57="Moderado"),CONCATENATE("R",'Mapa final'!$A$57),"")</f>
        <v/>
      </c>
      <c r="W18" s="247"/>
      <c r="X18" s="247" t="str">
        <f ca="1">IF(AND('Mapa final'!$H$63="Alta",'Mapa final'!$L$63="Moderado"),CONCATENATE("R",'Mapa final'!$A$63),"")</f>
        <v/>
      </c>
      <c r="Y18" s="247"/>
      <c r="Z18" s="247" t="str">
        <f ca="1">IF(AND('Mapa final'!$H$69="Alta",'Mapa final'!$L$69="Moderado"),CONCATENATE("R",'Mapa final'!$A$69),"")</f>
        <v/>
      </c>
      <c r="AA18" s="248"/>
      <c r="AB18" s="246" t="str">
        <f ca="1">IF(AND('Mapa final'!$H$57="Alta",'Mapa final'!$L$57="Mayor"),CONCATENATE("R",'Mapa final'!$A$57),"")</f>
        <v/>
      </c>
      <c r="AC18" s="247"/>
      <c r="AD18" s="247" t="str">
        <f ca="1">IF(AND('Mapa final'!$H$63="Alta",'Mapa final'!$L$63="Mayor"),CONCATENATE("R",'Mapa final'!$A$63),"")</f>
        <v/>
      </c>
      <c r="AE18" s="247"/>
      <c r="AF18" s="247" t="str">
        <f ca="1">IF(AND('Mapa final'!$H$69="Alta",'Mapa final'!$L$69="Mayor"),CONCATENATE("R",'Mapa final'!$A$69),"")</f>
        <v/>
      </c>
      <c r="AG18" s="248"/>
      <c r="AH18" s="237" t="str">
        <f ca="1">IF(AND('Mapa final'!$H$57="Alta",'Mapa final'!$L$57="Catastrófico"),CONCATENATE("R",'Mapa final'!$A$57),"")</f>
        <v/>
      </c>
      <c r="AI18" s="238"/>
      <c r="AJ18" s="238" t="str">
        <f ca="1">IF(AND('Mapa final'!$H$63="Alta",'Mapa final'!$L$63="Catastrófico"),CONCATENATE("R",'Mapa final'!$A$63),"")</f>
        <v/>
      </c>
      <c r="AK18" s="238"/>
      <c r="AL18" s="238" t="str">
        <f ca="1">IF(AND('Mapa final'!$H$69="Alta",'Mapa final'!$L$69="Catastrófico"),CONCATENATE("R",'Mapa final'!$A$69),"")</f>
        <v/>
      </c>
      <c r="AM18" s="239"/>
      <c r="AN18" s="78"/>
      <c r="AO18" s="280"/>
      <c r="AP18" s="281"/>
      <c r="AQ18" s="281"/>
      <c r="AR18" s="281"/>
      <c r="AS18" s="281"/>
      <c r="AT18" s="282"/>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row>
    <row r="19" spans="1:80" ht="15" customHeight="1" x14ac:dyDescent="0.25">
      <c r="A19" s="78"/>
      <c r="B19" s="266"/>
      <c r="C19" s="266"/>
      <c r="D19" s="267"/>
      <c r="E19" s="259"/>
      <c r="F19" s="260"/>
      <c r="G19" s="260"/>
      <c r="H19" s="260"/>
      <c r="I19" s="260"/>
      <c r="J19" s="228"/>
      <c r="K19" s="229"/>
      <c r="L19" s="229"/>
      <c r="M19" s="229"/>
      <c r="N19" s="229"/>
      <c r="O19" s="230"/>
      <c r="P19" s="228"/>
      <c r="Q19" s="229"/>
      <c r="R19" s="229"/>
      <c r="S19" s="229"/>
      <c r="T19" s="229"/>
      <c r="U19" s="230"/>
      <c r="V19" s="246"/>
      <c r="W19" s="247"/>
      <c r="X19" s="247"/>
      <c r="Y19" s="247"/>
      <c r="Z19" s="247"/>
      <c r="AA19" s="248"/>
      <c r="AB19" s="246"/>
      <c r="AC19" s="247"/>
      <c r="AD19" s="247"/>
      <c r="AE19" s="247"/>
      <c r="AF19" s="247"/>
      <c r="AG19" s="248"/>
      <c r="AH19" s="237"/>
      <c r="AI19" s="238"/>
      <c r="AJ19" s="238"/>
      <c r="AK19" s="238"/>
      <c r="AL19" s="238"/>
      <c r="AM19" s="239"/>
      <c r="AN19" s="78"/>
      <c r="AO19" s="280"/>
      <c r="AP19" s="281"/>
      <c r="AQ19" s="281"/>
      <c r="AR19" s="281"/>
      <c r="AS19" s="281"/>
      <c r="AT19" s="282"/>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row>
    <row r="20" spans="1:80" ht="15" customHeight="1" x14ac:dyDescent="0.25">
      <c r="A20" s="78"/>
      <c r="B20" s="266"/>
      <c r="C20" s="266"/>
      <c r="D20" s="267"/>
      <c r="E20" s="259"/>
      <c r="F20" s="260"/>
      <c r="G20" s="260"/>
      <c r="H20" s="260"/>
      <c r="I20" s="260"/>
      <c r="J20" s="228" t="str">
        <f ca="1">IF(AND('Mapa final'!$H$75="Alta",'Mapa final'!$L$75="Leve"),CONCATENATE("R",'Mapa final'!$A$75),"")</f>
        <v/>
      </c>
      <c r="K20" s="229"/>
      <c r="L20" s="229" t="str">
        <f>IF(AND('Mapa final'!$H$81="Alta",'Mapa final'!$L$81="Leve"),CONCATENATE("R",'Mapa final'!$A$81),"")</f>
        <v/>
      </c>
      <c r="M20" s="229"/>
      <c r="N20" s="229" t="str">
        <f>IF(AND('Mapa final'!$H$87="Alta",'Mapa final'!$L$87="Leve"),CONCATENATE("R",'Mapa final'!$A$87),"")</f>
        <v/>
      </c>
      <c r="O20" s="230"/>
      <c r="P20" s="228" t="str">
        <f ca="1">IF(AND('Mapa final'!$H$75="Alta",'Mapa final'!$L$75="Menor"),CONCATENATE("R",'Mapa final'!$A$75),"")</f>
        <v/>
      </c>
      <c r="Q20" s="229"/>
      <c r="R20" s="229" t="str">
        <f>IF(AND('Mapa final'!$H$81="Alta",'Mapa final'!$L$81="Menor"),CONCATENATE("R",'Mapa final'!$A$81),"")</f>
        <v/>
      </c>
      <c r="S20" s="229"/>
      <c r="T20" s="229" t="str">
        <f>IF(AND('Mapa final'!$H$87="Alta",'Mapa final'!$L$87="Menor"),CONCATENATE("R",'Mapa final'!$A$87),"")</f>
        <v/>
      </c>
      <c r="U20" s="230"/>
      <c r="V20" s="246" t="str">
        <f ca="1">IF(AND('Mapa final'!$H$75="Alta",'Mapa final'!$L$75="Moderado"),CONCATENATE("R",'Mapa final'!$A$75),"")</f>
        <v/>
      </c>
      <c r="W20" s="247"/>
      <c r="X20" s="247" t="str">
        <f>IF(AND('Mapa final'!$H$81="Alta",'Mapa final'!$L$81="Moderado"),CONCATENATE("R",'Mapa final'!$A$81),"")</f>
        <v/>
      </c>
      <c r="Y20" s="247"/>
      <c r="Z20" s="247" t="str">
        <f>IF(AND('Mapa final'!$H$87="Alta",'Mapa final'!$L$87="Moderado"),CONCATENATE("R",'Mapa final'!$A$87),"")</f>
        <v/>
      </c>
      <c r="AA20" s="248"/>
      <c r="AB20" s="246" t="str">
        <f ca="1">IF(AND('Mapa final'!$H$75="Alta",'Mapa final'!$L$75="Mayor"),CONCATENATE("R",'Mapa final'!$A$75),"")</f>
        <v/>
      </c>
      <c r="AC20" s="247"/>
      <c r="AD20" s="247" t="str">
        <f>IF(AND('Mapa final'!$H$81="Alta",'Mapa final'!$L$81="Mayor"),CONCATENATE("R",'Mapa final'!$A$81),"")</f>
        <v/>
      </c>
      <c r="AE20" s="247"/>
      <c r="AF20" s="247" t="str">
        <f>IF(AND('Mapa final'!$H$87="Alta",'Mapa final'!$L$87="Mayor"),CONCATENATE("R",'Mapa final'!$A$87),"")</f>
        <v/>
      </c>
      <c r="AG20" s="248"/>
      <c r="AH20" s="237" t="str">
        <f ca="1">IF(AND('Mapa final'!$H$75="Alta",'Mapa final'!$L$75="Catastrófico"),CONCATENATE("R",'Mapa final'!$A$75),"")</f>
        <v/>
      </c>
      <c r="AI20" s="238"/>
      <c r="AJ20" s="238" t="str">
        <f>IF(AND('Mapa final'!$H$81="Alta",'Mapa final'!$L$81="Catastrófico"),CONCATENATE("R",'Mapa final'!$A$81),"")</f>
        <v/>
      </c>
      <c r="AK20" s="238"/>
      <c r="AL20" s="238" t="str">
        <f>IF(AND('Mapa final'!$H$87="Alta",'Mapa final'!$L$87="Catastrófico"),CONCATENATE("R",'Mapa final'!$A$87),"")</f>
        <v/>
      </c>
      <c r="AM20" s="239"/>
      <c r="AN20" s="78"/>
      <c r="AO20" s="280"/>
      <c r="AP20" s="281"/>
      <c r="AQ20" s="281"/>
      <c r="AR20" s="281"/>
      <c r="AS20" s="281"/>
      <c r="AT20" s="282"/>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row>
    <row r="21" spans="1:80" ht="15.75" customHeight="1" thickBot="1" x14ac:dyDescent="0.3">
      <c r="A21" s="78"/>
      <c r="B21" s="266"/>
      <c r="C21" s="266"/>
      <c r="D21" s="267"/>
      <c r="E21" s="262"/>
      <c r="F21" s="263"/>
      <c r="G21" s="263"/>
      <c r="H21" s="263"/>
      <c r="I21" s="263"/>
      <c r="J21" s="231"/>
      <c r="K21" s="232"/>
      <c r="L21" s="232"/>
      <c r="M21" s="232"/>
      <c r="N21" s="232"/>
      <c r="O21" s="233"/>
      <c r="P21" s="231"/>
      <c r="Q21" s="232"/>
      <c r="R21" s="232"/>
      <c r="S21" s="232"/>
      <c r="T21" s="232"/>
      <c r="U21" s="233"/>
      <c r="V21" s="249"/>
      <c r="W21" s="250"/>
      <c r="X21" s="250"/>
      <c r="Y21" s="250"/>
      <c r="Z21" s="250"/>
      <c r="AA21" s="251"/>
      <c r="AB21" s="249"/>
      <c r="AC21" s="250"/>
      <c r="AD21" s="250"/>
      <c r="AE21" s="250"/>
      <c r="AF21" s="250"/>
      <c r="AG21" s="251"/>
      <c r="AH21" s="240"/>
      <c r="AI21" s="241"/>
      <c r="AJ21" s="241"/>
      <c r="AK21" s="241"/>
      <c r="AL21" s="241"/>
      <c r="AM21" s="242"/>
      <c r="AN21" s="78"/>
      <c r="AO21" s="283"/>
      <c r="AP21" s="284"/>
      <c r="AQ21" s="284"/>
      <c r="AR21" s="284"/>
      <c r="AS21" s="284"/>
      <c r="AT21" s="285"/>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c r="BY21" s="78"/>
      <c r="BZ21" s="78"/>
      <c r="CA21" s="78"/>
      <c r="CB21" s="78"/>
    </row>
    <row r="22" spans="1:80" x14ac:dyDescent="0.25">
      <c r="A22" s="78"/>
      <c r="B22" s="266"/>
      <c r="C22" s="266"/>
      <c r="D22" s="267"/>
      <c r="E22" s="256" t="s">
        <v>109</v>
      </c>
      <c r="F22" s="257"/>
      <c r="G22" s="257"/>
      <c r="H22" s="257"/>
      <c r="I22" s="258"/>
      <c r="J22" s="234" t="str">
        <f ca="1">IF(AND('Mapa final'!$H$21="Media",'Mapa final'!$L$21="Leve"),CONCATENATE("R",'Mapa final'!$A$21),"")</f>
        <v/>
      </c>
      <c r="K22" s="235"/>
      <c r="L22" s="235" t="str">
        <f ca="1">IF(AND('Mapa final'!$H$27="Media",'Mapa final'!$L$27="Leve"),CONCATENATE("R",'Mapa final'!$A$27),"")</f>
        <v/>
      </c>
      <c r="M22" s="235"/>
      <c r="N22" s="235" t="str">
        <f ca="1">IF(AND('Mapa final'!$H$33="Media",'Mapa final'!$L$33="Leve"),CONCATENATE("R",'Mapa final'!$A$33),"")</f>
        <v/>
      </c>
      <c r="O22" s="236"/>
      <c r="P22" s="234" t="str">
        <f ca="1">IF(AND('Mapa final'!$H$21="Media",'Mapa final'!$L$21="Menor"),CONCATENATE("R",'Mapa final'!$A$21),"")</f>
        <v/>
      </c>
      <c r="Q22" s="235"/>
      <c r="R22" s="235" t="str">
        <f ca="1">IF(AND('Mapa final'!$H$27="Media",'Mapa final'!$L$27="Menor"),CONCATENATE("R",'Mapa final'!$A$27),"")</f>
        <v/>
      </c>
      <c r="S22" s="235"/>
      <c r="T22" s="235" t="str">
        <f ca="1">IF(AND('Mapa final'!$H$33="Media",'Mapa final'!$L$33="Menor"),CONCATENATE("R",'Mapa final'!$A$33),"")</f>
        <v/>
      </c>
      <c r="U22" s="236"/>
      <c r="V22" s="234" t="str">
        <f ca="1">IF(AND('Mapa final'!$H$21="Media",'Mapa final'!$L$21="Moderado"),CONCATENATE("R",'Mapa final'!$A$21),"")</f>
        <v/>
      </c>
      <c r="W22" s="235"/>
      <c r="X22" s="235" t="str">
        <f ca="1">IF(AND('Mapa final'!$H$27="Media",'Mapa final'!$L$27="Moderado"),CONCATENATE("R",'Mapa final'!$A$27),"")</f>
        <v>R2</v>
      </c>
      <c r="Y22" s="235"/>
      <c r="Z22" s="235" t="str">
        <f ca="1">IF(AND('Mapa final'!$H$33="Media",'Mapa final'!$L$33="Moderado"),CONCATENATE("R",'Mapa final'!$A$33),"")</f>
        <v/>
      </c>
      <c r="AA22" s="236"/>
      <c r="AB22" s="252" t="str">
        <f ca="1">IF(AND('Mapa final'!$H$21="Media",'Mapa final'!$L$21="Mayor"),CONCATENATE("R",'Mapa final'!$A$21),"")</f>
        <v/>
      </c>
      <c r="AC22" s="253"/>
      <c r="AD22" s="253" t="str">
        <f ca="1">IF(AND('Mapa final'!$H$27="Media",'Mapa final'!$L$27="Mayor"),CONCATENATE("R",'Mapa final'!$A$27),"")</f>
        <v/>
      </c>
      <c r="AE22" s="253"/>
      <c r="AF22" s="253" t="str">
        <f ca="1">IF(AND('Mapa final'!$H$33="Media",'Mapa final'!$L$33="Mayor"),CONCATENATE("R",'Mapa final'!$A$33),"")</f>
        <v>R3</v>
      </c>
      <c r="AG22" s="254"/>
      <c r="AH22" s="243" t="str">
        <f ca="1">IF(AND('Mapa final'!$H$21="Media",'Mapa final'!$L$21="Catastrófico"),CONCATENATE("R",'Mapa final'!$A$21),"")</f>
        <v/>
      </c>
      <c r="AI22" s="244"/>
      <c r="AJ22" s="244" t="str">
        <f ca="1">IF(AND('Mapa final'!$H$27="Media",'Mapa final'!$L$27="Catastrófico"),CONCATENATE("R",'Mapa final'!$A$27),"")</f>
        <v/>
      </c>
      <c r="AK22" s="244"/>
      <c r="AL22" s="244" t="str">
        <f ca="1">IF(AND('Mapa final'!$H$33="Media",'Mapa final'!$L$33="Catastrófico"),CONCATENATE("R",'Mapa final'!$A$33),"")</f>
        <v/>
      </c>
      <c r="AM22" s="245"/>
      <c r="AN22" s="78"/>
      <c r="AO22" s="286" t="s">
        <v>76</v>
      </c>
      <c r="AP22" s="287"/>
      <c r="AQ22" s="287"/>
      <c r="AR22" s="287"/>
      <c r="AS22" s="287"/>
      <c r="AT22" s="288"/>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c r="BY22" s="78"/>
      <c r="BZ22" s="78"/>
      <c r="CA22" s="78"/>
      <c r="CB22" s="78"/>
    </row>
    <row r="23" spans="1:80" x14ac:dyDescent="0.25">
      <c r="A23" s="78"/>
      <c r="B23" s="266"/>
      <c r="C23" s="266"/>
      <c r="D23" s="267"/>
      <c r="E23" s="259"/>
      <c r="F23" s="260"/>
      <c r="G23" s="260"/>
      <c r="H23" s="260"/>
      <c r="I23" s="261"/>
      <c r="J23" s="228"/>
      <c r="K23" s="229"/>
      <c r="L23" s="229"/>
      <c r="M23" s="229"/>
      <c r="N23" s="229"/>
      <c r="O23" s="230"/>
      <c r="P23" s="228"/>
      <c r="Q23" s="229"/>
      <c r="R23" s="229"/>
      <c r="S23" s="229"/>
      <c r="T23" s="229"/>
      <c r="U23" s="230"/>
      <c r="V23" s="228"/>
      <c r="W23" s="229"/>
      <c r="X23" s="229"/>
      <c r="Y23" s="229"/>
      <c r="Z23" s="229"/>
      <c r="AA23" s="230"/>
      <c r="AB23" s="246"/>
      <c r="AC23" s="247"/>
      <c r="AD23" s="247"/>
      <c r="AE23" s="247"/>
      <c r="AF23" s="247"/>
      <c r="AG23" s="248"/>
      <c r="AH23" s="237"/>
      <c r="AI23" s="238"/>
      <c r="AJ23" s="238"/>
      <c r="AK23" s="238"/>
      <c r="AL23" s="238"/>
      <c r="AM23" s="239"/>
      <c r="AN23" s="78"/>
      <c r="AO23" s="289"/>
      <c r="AP23" s="290"/>
      <c r="AQ23" s="290"/>
      <c r="AR23" s="290"/>
      <c r="AS23" s="290"/>
      <c r="AT23" s="291"/>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row>
    <row r="24" spans="1:80" x14ac:dyDescent="0.25">
      <c r="A24" s="78"/>
      <c r="B24" s="266"/>
      <c r="C24" s="266"/>
      <c r="D24" s="267"/>
      <c r="E24" s="259"/>
      <c r="F24" s="260"/>
      <c r="G24" s="260"/>
      <c r="H24" s="260"/>
      <c r="I24" s="261"/>
      <c r="J24" s="228" t="str">
        <f ca="1">IF(AND('Mapa final'!$H$39="Media",'Mapa final'!$L$39="Leve"),CONCATENATE("R",'Mapa final'!$A$39),"")</f>
        <v/>
      </c>
      <c r="K24" s="229"/>
      <c r="L24" s="229" t="str">
        <f ca="1">IF(AND('Mapa final'!$H$45="Media",'Mapa final'!$L$45="Leve"),CONCATENATE("R",'Mapa final'!$A$45),"")</f>
        <v/>
      </c>
      <c r="M24" s="229"/>
      <c r="N24" s="229" t="str">
        <f ca="1">IF(AND('Mapa final'!$H$51="Media",'Mapa final'!$L$51="Leve"),CONCATENATE("R",'Mapa final'!$A$51),"")</f>
        <v/>
      </c>
      <c r="O24" s="230"/>
      <c r="P24" s="228" t="str">
        <f ca="1">IF(AND('Mapa final'!$H$39="Media",'Mapa final'!$L$39="Menor"),CONCATENATE("R",'Mapa final'!$A$39),"")</f>
        <v/>
      </c>
      <c r="Q24" s="229"/>
      <c r="R24" s="229" t="str">
        <f ca="1">IF(AND('Mapa final'!$H$45="Media",'Mapa final'!$L$45="Menor"),CONCATENATE("R",'Mapa final'!$A$45),"")</f>
        <v>R5</v>
      </c>
      <c r="S24" s="229"/>
      <c r="T24" s="229" t="str">
        <f ca="1">IF(AND('Mapa final'!$H$51="Media",'Mapa final'!$L$51="Menor"),CONCATENATE("R",'Mapa final'!$A$51),"")</f>
        <v/>
      </c>
      <c r="U24" s="230"/>
      <c r="V24" s="228" t="str">
        <f ca="1">IF(AND('Mapa final'!$H$39="Media",'Mapa final'!$L$39="Moderado"),CONCATENATE("R",'Mapa final'!$A$39),"")</f>
        <v/>
      </c>
      <c r="W24" s="229"/>
      <c r="X24" s="229" t="str">
        <f ca="1">IF(AND('Mapa final'!$H$45="Media",'Mapa final'!$L$45="Moderado"),CONCATENATE("R",'Mapa final'!$A$45),"")</f>
        <v/>
      </c>
      <c r="Y24" s="229"/>
      <c r="Z24" s="229" t="str">
        <f ca="1">IF(AND('Mapa final'!$H$51="Media",'Mapa final'!$L$51="Moderado"),CONCATENATE("R",'Mapa final'!$A$51),"")</f>
        <v>R6</v>
      </c>
      <c r="AA24" s="230"/>
      <c r="AB24" s="246" t="str">
        <f ca="1">IF(AND('Mapa final'!$H$39="Media",'Mapa final'!$L$39="Mayor"),CONCATENATE("R",'Mapa final'!$A$39),"")</f>
        <v/>
      </c>
      <c r="AC24" s="247"/>
      <c r="AD24" s="247" t="str">
        <f ca="1">IF(AND('Mapa final'!$H$45="Media",'Mapa final'!$L$45="Mayor"),CONCATENATE("R",'Mapa final'!$A$45),"")</f>
        <v/>
      </c>
      <c r="AE24" s="247"/>
      <c r="AF24" s="247" t="str">
        <f ca="1">IF(AND('Mapa final'!$H$51="Media",'Mapa final'!$L$51="Mayor"),CONCATENATE("R",'Mapa final'!$A$51),"")</f>
        <v/>
      </c>
      <c r="AG24" s="248"/>
      <c r="AH24" s="237" t="str">
        <f ca="1">IF(AND('Mapa final'!$H$39="Media",'Mapa final'!$L$39="Catastrófico"),CONCATENATE("R",'Mapa final'!$A$39),"")</f>
        <v>R4</v>
      </c>
      <c r="AI24" s="238"/>
      <c r="AJ24" s="238" t="str">
        <f ca="1">IF(AND('Mapa final'!$H$45="Media",'Mapa final'!$L$45="Catastrófico"),CONCATENATE("R",'Mapa final'!$A$45),"")</f>
        <v/>
      </c>
      <c r="AK24" s="238"/>
      <c r="AL24" s="238" t="str">
        <f ca="1">IF(AND('Mapa final'!$H$51="Media",'Mapa final'!$L$51="Catastrófico"),CONCATENATE("R",'Mapa final'!$A$51),"")</f>
        <v/>
      </c>
      <c r="AM24" s="239"/>
      <c r="AN24" s="78"/>
      <c r="AO24" s="289"/>
      <c r="AP24" s="290"/>
      <c r="AQ24" s="290"/>
      <c r="AR24" s="290"/>
      <c r="AS24" s="290"/>
      <c r="AT24" s="291"/>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row>
    <row r="25" spans="1:80" x14ac:dyDescent="0.25">
      <c r="A25" s="78"/>
      <c r="B25" s="266"/>
      <c r="C25" s="266"/>
      <c r="D25" s="267"/>
      <c r="E25" s="259"/>
      <c r="F25" s="260"/>
      <c r="G25" s="260"/>
      <c r="H25" s="260"/>
      <c r="I25" s="261"/>
      <c r="J25" s="228"/>
      <c r="K25" s="229"/>
      <c r="L25" s="229"/>
      <c r="M25" s="229"/>
      <c r="N25" s="229"/>
      <c r="O25" s="230"/>
      <c r="P25" s="228"/>
      <c r="Q25" s="229"/>
      <c r="R25" s="229"/>
      <c r="S25" s="229"/>
      <c r="T25" s="229"/>
      <c r="U25" s="230"/>
      <c r="V25" s="228"/>
      <c r="W25" s="229"/>
      <c r="X25" s="229"/>
      <c r="Y25" s="229"/>
      <c r="Z25" s="229"/>
      <c r="AA25" s="230"/>
      <c r="AB25" s="246"/>
      <c r="AC25" s="247"/>
      <c r="AD25" s="247"/>
      <c r="AE25" s="247"/>
      <c r="AF25" s="247"/>
      <c r="AG25" s="248"/>
      <c r="AH25" s="237"/>
      <c r="AI25" s="238"/>
      <c r="AJ25" s="238"/>
      <c r="AK25" s="238"/>
      <c r="AL25" s="238"/>
      <c r="AM25" s="239"/>
      <c r="AN25" s="78"/>
      <c r="AO25" s="289"/>
      <c r="AP25" s="290"/>
      <c r="AQ25" s="290"/>
      <c r="AR25" s="290"/>
      <c r="AS25" s="290"/>
      <c r="AT25" s="291"/>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row>
    <row r="26" spans="1:80" x14ac:dyDescent="0.25">
      <c r="A26" s="78"/>
      <c r="B26" s="266"/>
      <c r="C26" s="266"/>
      <c r="D26" s="267"/>
      <c r="E26" s="259"/>
      <c r="F26" s="260"/>
      <c r="G26" s="260"/>
      <c r="H26" s="260"/>
      <c r="I26" s="261"/>
      <c r="J26" s="228" t="str">
        <f ca="1">IF(AND('Mapa final'!$H$57="Media",'Mapa final'!$L$57="Leve"),CONCATENATE("R",'Mapa final'!$A$57),"")</f>
        <v/>
      </c>
      <c r="K26" s="229"/>
      <c r="L26" s="229" t="str">
        <f ca="1">IF(AND('Mapa final'!$H$63="Media",'Mapa final'!$L$63="Leve"),CONCATENATE("R",'Mapa final'!$A$63),"")</f>
        <v/>
      </c>
      <c r="M26" s="229"/>
      <c r="N26" s="229" t="str">
        <f ca="1">IF(AND('Mapa final'!$H$69="Media",'Mapa final'!$L$69="Leve"),CONCATENATE("R",'Mapa final'!$A$69),"")</f>
        <v/>
      </c>
      <c r="O26" s="230"/>
      <c r="P26" s="228" t="str">
        <f ca="1">IF(AND('Mapa final'!$H$57="Media",'Mapa final'!$L$57="Menor"),CONCATENATE("R",'Mapa final'!$A$57),"")</f>
        <v/>
      </c>
      <c r="Q26" s="229"/>
      <c r="R26" s="229" t="str">
        <f ca="1">IF(AND('Mapa final'!$H$63="Media",'Mapa final'!$L$63="Menor"),CONCATENATE("R",'Mapa final'!$A$63),"")</f>
        <v/>
      </c>
      <c r="S26" s="229"/>
      <c r="T26" s="229" t="str">
        <f ca="1">IF(AND('Mapa final'!$H$69="Media",'Mapa final'!$L$69="Menor"),CONCATENATE("R",'Mapa final'!$A$69),"")</f>
        <v/>
      </c>
      <c r="U26" s="230"/>
      <c r="V26" s="228" t="str">
        <f ca="1">IF(AND('Mapa final'!$H$57="Media",'Mapa final'!$L$57="Moderado"),CONCATENATE("R",'Mapa final'!$A$57),"")</f>
        <v/>
      </c>
      <c r="W26" s="229"/>
      <c r="X26" s="229" t="str">
        <f ca="1">IF(AND('Mapa final'!$H$63="Media",'Mapa final'!$L$63="Moderado"),CONCATENATE("R",'Mapa final'!$A$63),"")</f>
        <v/>
      </c>
      <c r="Y26" s="229"/>
      <c r="Z26" s="229" t="str">
        <f ca="1">IF(AND('Mapa final'!$H$69="Media",'Mapa final'!$L$69="Moderado"),CONCATENATE("R",'Mapa final'!$A$69),"")</f>
        <v/>
      </c>
      <c r="AA26" s="230"/>
      <c r="AB26" s="246" t="str">
        <f ca="1">IF(AND('Mapa final'!$H$57="Media",'Mapa final'!$L$57="Mayor"),CONCATENATE("R",'Mapa final'!$A$57),"")</f>
        <v/>
      </c>
      <c r="AC26" s="247"/>
      <c r="AD26" s="247" t="str">
        <f ca="1">IF(AND('Mapa final'!$H$63="Media",'Mapa final'!$L$63="Mayor"),CONCATENATE("R",'Mapa final'!$A$63),"")</f>
        <v/>
      </c>
      <c r="AE26" s="247"/>
      <c r="AF26" s="247" t="str">
        <f ca="1">IF(AND('Mapa final'!$H$69="Media",'Mapa final'!$L$69="Mayor"),CONCATENATE("R",'Mapa final'!$A$69),"")</f>
        <v>R9</v>
      </c>
      <c r="AG26" s="248"/>
      <c r="AH26" s="237" t="str">
        <f ca="1">IF(AND('Mapa final'!$H$57="Media",'Mapa final'!$L$57="Catastrófico"),CONCATENATE("R",'Mapa final'!$A$57),"")</f>
        <v>R7</v>
      </c>
      <c r="AI26" s="238"/>
      <c r="AJ26" s="238" t="str">
        <f ca="1">IF(AND('Mapa final'!$H$63="Media",'Mapa final'!$L$63="Catastrófico"),CONCATENATE("R",'Mapa final'!$A$63),"")</f>
        <v/>
      </c>
      <c r="AK26" s="238"/>
      <c r="AL26" s="238" t="str">
        <f ca="1">IF(AND('Mapa final'!$H$69="Media",'Mapa final'!$L$69="Catastrófico"),CONCATENATE("R",'Mapa final'!$A$69),"")</f>
        <v/>
      </c>
      <c r="AM26" s="239"/>
      <c r="AN26" s="78"/>
      <c r="AO26" s="289"/>
      <c r="AP26" s="290"/>
      <c r="AQ26" s="290"/>
      <c r="AR26" s="290"/>
      <c r="AS26" s="290"/>
      <c r="AT26" s="291"/>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c r="BY26" s="78"/>
      <c r="BZ26" s="78"/>
      <c r="CA26" s="78"/>
      <c r="CB26" s="78"/>
    </row>
    <row r="27" spans="1:80" x14ac:dyDescent="0.25">
      <c r="A27" s="78"/>
      <c r="B27" s="266"/>
      <c r="C27" s="266"/>
      <c r="D27" s="267"/>
      <c r="E27" s="259"/>
      <c r="F27" s="260"/>
      <c r="G27" s="260"/>
      <c r="H27" s="260"/>
      <c r="I27" s="261"/>
      <c r="J27" s="228"/>
      <c r="K27" s="229"/>
      <c r="L27" s="229"/>
      <c r="M27" s="229"/>
      <c r="N27" s="229"/>
      <c r="O27" s="230"/>
      <c r="P27" s="228"/>
      <c r="Q27" s="229"/>
      <c r="R27" s="229"/>
      <c r="S27" s="229"/>
      <c r="T27" s="229"/>
      <c r="U27" s="230"/>
      <c r="V27" s="228"/>
      <c r="W27" s="229"/>
      <c r="X27" s="229"/>
      <c r="Y27" s="229"/>
      <c r="Z27" s="229"/>
      <c r="AA27" s="230"/>
      <c r="AB27" s="246"/>
      <c r="AC27" s="247"/>
      <c r="AD27" s="247"/>
      <c r="AE27" s="247"/>
      <c r="AF27" s="247"/>
      <c r="AG27" s="248"/>
      <c r="AH27" s="237"/>
      <c r="AI27" s="238"/>
      <c r="AJ27" s="238"/>
      <c r="AK27" s="238"/>
      <c r="AL27" s="238"/>
      <c r="AM27" s="239"/>
      <c r="AN27" s="78"/>
      <c r="AO27" s="289"/>
      <c r="AP27" s="290"/>
      <c r="AQ27" s="290"/>
      <c r="AR27" s="290"/>
      <c r="AS27" s="290"/>
      <c r="AT27" s="291"/>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c r="BY27" s="78"/>
      <c r="BZ27" s="78"/>
      <c r="CA27" s="78"/>
      <c r="CB27" s="78"/>
    </row>
    <row r="28" spans="1:80" x14ac:dyDescent="0.25">
      <c r="A28" s="78"/>
      <c r="B28" s="266"/>
      <c r="C28" s="266"/>
      <c r="D28" s="267"/>
      <c r="E28" s="259"/>
      <c r="F28" s="260"/>
      <c r="G28" s="260"/>
      <c r="H28" s="260"/>
      <c r="I28" s="261"/>
      <c r="J28" s="228" t="str">
        <f ca="1">IF(AND('Mapa final'!$H$75="Media",'Mapa final'!$L$75="Leve"),CONCATENATE("R",'Mapa final'!$A$75),"")</f>
        <v/>
      </c>
      <c r="K28" s="229"/>
      <c r="L28" s="229" t="str">
        <f>IF(AND('Mapa final'!$H$81="Media",'Mapa final'!$L$81="Leve"),CONCATENATE("R",'Mapa final'!$A$81),"")</f>
        <v/>
      </c>
      <c r="M28" s="229"/>
      <c r="N28" s="229" t="str">
        <f>IF(AND('Mapa final'!$H$87="Media",'Mapa final'!$L$87="Leve"),CONCATENATE("R",'Mapa final'!$A$87),"")</f>
        <v/>
      </c>
      <c r="O28" s="230"/>
      <c r="P28" s="228" t="str">
        <f ca="1">IF(AND('Mapa final'!$H$75="Media",'Mapa final'!$L$75="Menor"),CONCATENATE("R",'Mapa final'!$A$75),"")</f>
        <v/>
      </c>
      <c r="Q28" s="229"/>
      <c r="R28" s="229" t="str">
        <f>IF(AND('Mapa final'!$H$81="Media",'Mapa final'!$L$81="Menor"),CONCATENATE("R",'Mapa final'!$A$81),"")</f>
        <v/>
      </c>
      <c r="S28" s="229"/>
      <c r="T28" s="229" t="str">
        <f>IF(AND('Mapa final'!$H$87="Media",'Mapa final'!$L$87="Menor"),CONCATENATE("R",'Mapa final'!$A$87),"")</f>
        <v/>
      </c>
      <c r="U28" s="230"/>
      <c r="V28" s="228" t="str">
        <f ca="1">IF(AND('Mapa final'!$H$75="Media",'Mapa final'!$L$75="Moderado"),CONCATENATE("R",'Mapa final'!$A$75),"")</f>
        <v/>
      </c>
      <c r="W28" s="229"/>
      <c r="X28" s="229" t="str">
        <f>IF(AND('Mapa final'!$H$81="Media",'Mapa final'!$L$81="Moderado"),CONCATENATE("R",'Mapa final'!$A$81),"")</f>
        <v/>
      </c>
      <c r="Y28" s="229"/>
      <c r="Z28" s="229" t="str">
        <f>IF(AND('Mapa final'!$H$87="Media",'Mapa final'!$L$87="Moderado"),CONCATENATE("R",'Mapa final'!$A$87),"")</f>
        <v/>
      </c>
      <c r="AA28" s="230"/>
      <c r="AB28" s="246" t="str">
        <f ca="1">IF(AND('Mapa final'!$H$75="Media",'Mapa final'!$L$75="Mayor"),CONCATENATE("R",'Mapa final'!$A$75),"")</f>
        <v/>
      </c>
      <c r="AC28" s="247"/>
      <c r="AD28" s="247" t="str">
        <f>IF(AND('Mapa final'!$H$81="Media",'Mapa final'!$L$81="Mayor"),CONCATENATE("R",'Mapa final'!$A$81),"")</f>
        <v/>
      </c>
      <c r="AE28" s="247"/>
      <c r="AF28" s="247" t="str">
        <f>IF(AND('Mapa final'!$H$87="Media",'Mapa final'!$L$87="Mayor"),CONCATENATE("R",'Mapa final'!$A$87),"")</f>
        <v/>
      </c>
      <c r="AG28" s="248"/>
      <c r="AH28" s="237" t="str">
        <f ca="1">IF(AND('Mapa final'!$H$75="Media",'Mapa final'!$L$75="Catastrófico"),CONCATENATE("R",'Mapa final'!$A$75),"")</f>
        <v/>
      </c>
      <c r="AI28" s="238"/>
      <c r="AJ28" s="238" t="str">
        <f>IF(AND('Mapa final'!$H$81="Media",'Mapa final'!$L$81="Catastrófico"),CONCATENATE("R",'Mapa final'!$A$81),"")</f>
        <v/>
      </c>
      <c r="AK28" s="238"/>
      <c r="AL28" s="238" t="str">
        <f>IF(AND('Mapa final'!$H$87="Media",'Mapa final'!$L$87="Catastrófico"),CONCATENATE("R",'Mapa final'!$A$87),"")</f>
        <v/>
      </c>
      <c r="AM28" s="239"/>
      <c r="AN28" s="78"/>
      <c r="AO28" s="289"/>
      <c r="AP28" s="290"/>
      <c r="AQ28" s="290"/>
      <c r="AR28" s="290"/>
      <c r="AS28" s="290"/>
      <c r="AT28" s="291"/>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c r="BY28" s="78"/>
      <c r="BZ28" s="78"/>
      <c r="CA28" s="78"/>
      <c r="CB28" s="78"/>
    </row>
    <row r="29" spans="1:80" ht="15.75" thickBot="1" x14ac:dyDescent="0.3">
      <c r="A29" s="78"/>
      <c r="B29" s="266"/>
      <c r="C29" s="266"/>
      <c r="D29" s="267"/>
      <c r="E29" s="262"/>
      <c r="F29" s="263"/>
      <c r="G29" s="263"/>
      <c r="H29" s="263"/>
      <c r="I29" s="264"/>
      <c r="J29" s="228"/>
      <c r="K29" s="229"/>
      <c r="L29" s="229"/>
      <c r="M29" s="229"/>
      <c r="N29" s="229"/>
      <c r="O29" s="230"/>
      <c r="P29" s="231"/>
      <c r="Q29" s="232"/>
      <c r="R29" s="232"/>
      <c r="S29" s="232"/>
      <c r="T29" s="232"/>
      <c r="U29" s="233"/>
      <c r="V29" s="231"/>
      <c r="W29" s="232"/>
      <c r="X29" s="232"/>
      <c r="Y29" s="232"/>
      <c r="Z29" s="232"/>
      <c r="AA29" s="233"/>
      <c r="AB29" s="249"/>
      <c r="AC29" s="250"/>
      <c r="AD29" s="250"/>
      <c r="AE29" s="250"/>
      <c r="AF29" s="250"/>
      <c r="AG29" s="251"/>
      <c r="AH29" s="240"/>
      <c r="AI29" s="241"/>
      <c r="AJ29" s="241"/>
      <c r="AK29" s="241"/>
      <c r="AL29" s="241"/>
      <c r="AM29" s="242"/>
      <c r="AN29" s="78"/>
      <c r="AO29" s="292"/>
      <c r="AP29" s="293"/>
      <c r="AQ29" s="293"/>
      <c r="AR29" s="293"/>
      <c r="AS29" s="293"/>
      <c r="AT29" s="294"/>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c r="BY29" s="78"/>
      <c r="BZ29" s="78"/>
      <c r="CA29" s="78"/>
      <c r="CB29" s="78"/>
    </row>
    <row r="30" spans="1:80" x14ac:dyDescent="0.25">
      <c r="A30" s="78"/>
      <c r="B30" s="266"/>
      <c r="C30" s="266"/>
      <c r="D30" s="267"/>
      <c r="E30" s="256" t="s">
        <v>106</v>
      </c>
      <c r="F30" s="257"/>
      <c r="G30" s="257"/>
      <c r="H30" s="257"/>
      <c r="I30" s="257"/>
      <c r="J30" s="225" t="str">
        <f ca="1">IF(AND('Mapa final'!$H$21="Baja",'Mapa final'!$L$21="Leve"),CONCATENATE("R",'Mapa final'!$A$21),"")</f>
        <v/>
      </c>
      <c r="K30" s="226"/>
      <c r="L30" s="226" t="str">
        <f ca="1">IF(AND('Mapa final'!$H$27="Baja",'Mapa final'!$L$27="Leve"),CONCATENATE("R",'Mapa final'!$A$27),"")</f>
        <v/>
      </c>
      <c r="M30" s="226"/>
      <c r="N30" s="226" t="str">
        <f ca="1">IF(AND('Mapa final'!$H$33="Baja",'Mapa final'!$L$33="Leve"),CONCATENATE("R",'Mapa final'!$A$33),"")</f>
        <v/>
      </c>
      <c r="O30" s="227"/>
      <c r="P30" s="235" t="str">
        <f ca="1">IF(AND('Mapa final'!$H$21="Baja",'Mapa final'!$L$21="Menor"),CONCATENATE("R",'Mapa final'!$A$21),"")</f>
        <v/>
      </c>
      <c r="Q30" s="235"/>
      <c r="R30" s="235" t="str">
        <f ca="1">IF(AND('Mapa final'!$H$27="Baja",'Mapa final'!$L$27="Menor"),CONCATENATE("R",'Mapa final'!$A$27),"")</f>
        <v/>
      </c>
      <c r="S30" s="235"/>
      <c r="T30" s="235" t="str">
        <f ca="1">IF(AND('Mapa final'!$H$33="Baja",'Mapa final'!$L$33="Menor"),CONCATENATE("R",'Mapa final'!$A$33),"")</f>
        <v/>
      </c>
      <c r="U30" s="236"/>
      <c r="V30" s="234" t="str">
        <f ca="1">IF(AND('Mapa final'!$H$21="Baja",'Mapa final'!$L$21="Moderado"),CONCATENATE("R",'Mapa final'!$A$21),"")</f>
        <v/>
      </c>
      <c r="W30" s="235"/>
      <c r="X30" s="235" t="str">
        <f ca="1">IF(AND('Mapa final'!$H$27="Baja",'Mapa final'!$L$27="Moderado"),CONCATENATE("R",'Mapa final'!$A$27),"")</f>
        <v/>
      </c>
      <c r="Y30" s="235"/>
      <c r="Z30" s="235" t="str">
        <f ca="1">IF(AND('Mapa final'!$H$33="Baja",'Mapa final'!$L$33="Moderado"),CONCATENATE("R",'Mapa final'!$A$33),"")</f>
        <v/>
      </c>
      <c r="AA30" s="236"/>
      <c r="AB30" s="252" t="str">
        <f ca="1">IF(AND('Mapa final'!$H$21="Baja",'Mapa final'!$L$21="Mayor"),CONCATENATE("R",'Mapa final'!$A$21),"")</f>
        <v/>
      </c>
      <c r="AC30" s="253"/>
      <c r="AD30" s="253" t="str">
        <f ca="1">IF(AND('Mapa final'!$H$27="Baja",'Mapa final'!$L$27="Mayor"),CONCATENATE("R",'Mapa final'!$A$27),"")</f>
        <v/>
      </c>
      <c r="AE30" s="253"/>
      <c r="AF30" s="253" t="str">
        <f ca="1">IF(AND('Mapa final'!$H$33="Baja",'Mapa final'!$L$33="Mayor"),CONCATENATE("R",'Mapa final'!$A$33),"")</f>
        <v/>
      </c>
      <c r="AG30" s="254"/>
      <c r="AH30" s="243" t="str">
        <f ca="1">IF(AND('Mapa final'!$H$21="Baja",'Mapa final'!$L$21="Catastrófico"),CONCATENATE("R",'Mapa final'!$A$21),"")</f>
        <v/>
      </c>
      <c r="AI30" s="244"/>
      <c r="AJ30" s="244" t="str">
        <f ca="1">IF(AND('Mapa final'!$H$27="Baja",'Mapa final'!$L$27="Catastrófico"),CONCATENATE("R",'Mapa final'!$A$27),"")</f>
        <v/>
      </c>
      <c r="AK30" s="244"/>
      <c r="AL30" s="244" t="str">
        <f ca="1">IF(AND('Mapa final'!$H$33="Baja",'Mapa final'!$L$33="Catastrófico"),CONCATENATE("R",'Mapa final'!$A$33),"")</f>
        <v/>
      </c>
      <c r="AM30" s="245"/>
      <c r="AN30" s="78"/>
      <c r="AO30" s="295" t="s">
        <v>77</v>
      </c>
      <c r="AP30" s="296"/>
      <c r="AQ30" s="296"/>
      <c r="AR30" s="296"/>
      <c r="AS30" s="296"/>
      <c r="AT30" s="297"/>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c r="BY30" s="78"/>
      <c r="BZ30" s="78"/>
      <c r="CA30" s="78"/>
      <c r="CB30" s="78"/>
    </row>
    <row r="31" spans="1:80" x14ac:dyDescent="0.25">
      <c r="A31" s="78"/>
      <c r="B31" s="266"/>
      <c r="C31" s="266"/>
      <c r="D31" s="267"/>
      <c r="E31" s="259"/>
      <c r="F31" s="260"/>
      <c r="G31" s="260"/>
      <c r="H31" s="260"/>
      <c r="I31" s="260"/>
      <c r="J31" s="219"/>
      <c r="K31" s="220"/>
      <c r="L31" s="220"/>
      <c r="M31" s="220"/>
      <c r="N31" s="220"/>
      <c r="O31" s="221"/>
      <c r="P31" s="229"/>
      <c r="Q31" s="229"/>
      <c r="R31" s="229"/>
      <c r="S31" s="229"/>
      <c r="T31" s="229"/>
      <c r="U31" s="230"/>
      <c r="V31" s="228"/>
      <c r="W31" s="229"/>
      <c r="X31" s="229"/>
      <c r="Y31" s="229"/>
      <c r="Z31" s="229"/>
      <c r="AA31" s="230"/>
      <c r="AB31" s="246"/>
      <c r="AC31" s="247"/>
      <c r="AD31" s="247"/>
      <c r="AE31" s="247"/>
      <c r="AF31" s="247"/>
      <c r="AG31" s="248"/>
      <c r="AH31" s="237"/>
      <c r="AI31" s="238"/>
      <c r="AJ31" s="238"/>
      <c r="AK31" s="238"/>
      <c r="AL31" s="238"/>
      <c r="AM31" s="239"/>
      <c r="AN31" s="78"/>
      <c r="AO31" s="298"/>
      <c r="AP31" s="299"/>
      <c r="AQ31" s="299"/>
      <c r="AR31" s="299"/>
      <c r="AS31" s="299"/>
      <c r="AT31" s="300"/>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c r="BY31" s="78"/>
      <c r="BZ31" s="78"/>
      <c r="CA31" s="78"/>
      <c r="CB31" s="78"/>
    </row>
    <row r="32" spans="1:80" x14ac:dyDescent="0.25">
      <c r="A32" s="78"/>
      <c r="B32" s="266"/>
      <c r="C32" s="266"/>
      <c r="D32" s="267"/>
      <c r="E32" s="259"/>
      <c r="F32" s="260"/>
      <c r="G32" s="260"/>
      <c r="H32" s="260"/>
      <c r="I32" s="260"/>
      <c r="J32" s="219" t="str">
        <f ca="1">IF(AND('Mapa final'!$H$39="Baja",'Mapa final'!$L$39="Leve"),CONCATENATE("R",'Mapa final'!$A$39),"")</f>
        <v/>
      </c>
      <c r="K32" s="220"/>
      <c r="L32" s="220" t="str">
        <f ca="1">IF(AND('Mapa final'!$H$45="Baja",'Mapa final'!$L$45="Leve"),CONCATENATE("R",'Mapa final'!$A$45),"")</f>
        <v/>
      </c>
      <c r="M32" s="220"/>
      <c r="N32" s="220" t="str">
        <f ca="1">IF(AND('Mapa final'!$H$51="Baja",'Mapa final'!$L$51="Leve"),CONCATENATE("R",'Mapa final'!$A$51),"")</f>
        <v/>
      </c>
      <c r="O32" s="221"/>
      <c r="P32" s="229" t="str">
        <f ca="1">IF(AND('Mapa final'!$H$39="Baja",'Mapa final'!$L$39="Menor"),CONCATENATE("R",'Mapa final'!$A$39),"")</f>
        <v/>
      </c>
      <c r="Q32" s="229"/>
      <c r="R32" s="229" t="str">
        <f ca="1">IF(AND('Mapa final'!$H$45="Baja",'Mapa final'!$L$45="Menor"),CONCATENATE("R",'Mapa final'!$A$45),"")</f>
        <v/>
      </c>
      <c r="S32" s="229"/>
      <c r="T32" s="229" t="str">
        <f ca="1">IF(AND('Mapa final'!$H$51="Baja",'Mapa final'!$L$51="Menor"),CONCATENATE("R",'Mapa final'!$A$51),"")</f>
        <v/>
      </c>
      <c r="U32" s="230"/>
      <c r="V32" s="228" t="str">
        <f ca="1">IF(AND('Mapa final'!$H$39="Baja",'Mapa final'!$L$39="Moderado"),CONCATENATE("R",'Mapa final'!$A$39),"")</f>
        <v/>
      </c>
      <c r="W32" s="229"/>
      <c r="X32" s="229" t="str">
        <f ca="1">IF(AND('Mapa final'!$H$45="Baja",'Mapa final'!$L$45="Moderado"),CONCATENATE("R",'Mapa final'!$A$45),"")</f>
        <v/>
      </c>
      <c r="Y32" s="229"/>
      <c r="Z32" s="229" t="str">
        <f ca="1">IF(AND('Mapa final'!$H$51="Baja",'Mapa final'!$L$51="Moderado"),CONCATENATE("R",'Mapa final'!$A$51),"")</f>
        <v/>
      </c>
      <c r="AA32" s="230"/>
      <c r="AB32" s="246" t="str">
        <f ca="1">IF(AND('Mapa final'!$H$39="Baja",'Mapa final'!$L$39="Mayor"),CONCATENATE("R",'Mapa final'!$A$39),"")</f>
        <v/>
      </c>
      <c r="AC32" s="247"/>
      <c r="AD32" s="247" t="str">
        <f ca="1">IF(AND('Mapa final'!$H$45="Baja",'Mapa final'!$L$45="Mayor"),CONCATENATE("R",'Mapa final'!$A$45),"")</f>
        <v/>
      </c>
      <c r="AE32" s="247"/>
      <c r="AF32" s="247" t="str">
        <f ca="1">IF(AND('Mapa final'!$H$51="Baja",'Mapa final'!$L$51="Mayor"),CONCATENATE("R",'Mapa final'!$A$51),"")</f>
        <v/>
      </c>
      <c r="AG32" s="248"/>
      <c r="AH32" s="237" t="str">
        <f ca="1">IF(AND('Mapa final'!$H$39="Baja",'Mapa final'!$L$39="Catastrófico"),CONCATENATE("R",'Mapa final'!$A$39),"")</f>
        <v/>
      </c>
      <c r="AI32" s="238"/>
      <c r="AJ32" s="238" t="str">
        <f ca="1">IF(AND('Mapa final'!$H$45="Baja",'Mapa final'!$L$45="Catastrófico"),CONCATENATE("R",'Mapa final'!$A$45),"")</f>
        <v/>
      </c>
      <c r="AK32" s="238"/>
      <c r="AL32" s="238" t="str">
        <f ca="1">IF(AND('Mapa final'!$H$51="Baja",'Mapa final'!$L$51="Catastrófico"),CONCATENATE("R",'Mapa final'!$A$51),"")</f>
        <v/>
      </c>
      <c r="AM32" s="239"/>
      <c r="AN32" s="78"/>
      <c r="AO32" s="298"/>
      <c r="AP32" s="299"/>
      <c r="AQ32" s="299"/>
      <c r="AR32" s="299"/>
      <c r="AS32" s="299"/>
      <c r="AT32" s="300"/>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c r="BY32" s="78"/>
      <c r="BZ32" s="78"/>
      <c r="CA32" s="78"/>
      <c r="CB32" s="78"/>
    </row>
    <row r="33" spans="1:80" x14ac:dyDescent="0.25">
      <c r="A33" s="78"/>
      <c r="B33" s="266"/>
      <c r="C33" s="266"/>
      <c r="D33" s="267"/>
      <c r="E33" s="259"/>
      <c r="F33" s="260"/>
      <c r="G33" s="260"/>
      <c r="H33" s="260"/>
      <c r="I33" s="260"/>
      <c r="J33" s="219"/>
      <c r="K33" s="220"/>
      <c r="L33" s="220"/>
      <c r="M33" s="220"/>
      <c r="N33" s="220"/>
      <c r="O33" s="221"/>
      <c r="P33" s="229"/>
      <c r="Q33" s="229"/>
      <c r="R33" s="229"/>
      <c r="S33" s="229"/>
      <c r="T33" s="229"/>
      <c r="U33" s="230"/>
      <c r="V33" s="228"/>
      <c r="W33" s="229"/>
      <c r="X33" s="229"/>
      <c r="Y33" s="229"/>
      <c r="Z33" s="229"/>
      <c r="AA33" s="230"/>
      <c r="AB33" s="246"/>
      <c r="AC33" s="247"/>
      <c r="AD33" s="247"/>
      <c r="AE33" s="247"/>
      <c r="AF33" s="247"/>
      <c r="AG33" s="248"/>
      <c r="AH33" s="237"/>
      <c r="AI33" s="238"/>
      <c r="AJ33" s="238"/>
      <c r="AK33" s="238"/>
      <c r="AL33" s="238"/>
      <c r="AM33" s="239"/>
      <c r="AN33" s="78"/>
      <c r="AO33" s="298"/>
      <c r="AP33" s="299"/>
      <c r="AQ33" s="299"/>
      <c r="AR33" s="299"/>
      <c r="AS33" s="299"/>
      <c r="AT33" s="300"/>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row>
    <row r="34" spans="1:80" x14ac:dyDescent="0.25">
      <c r="A34" s="78"/>
      <c r="B34" s="266"/>
      <c r="C34" s="266"/>
      <c r="D34" s="267"/>
      <c r="E34" s="259"/>
      <c r="F34" s="260"/>
      <c r="G34" s="260"/>
      <c r="H34" s="260"/>
      <c r="I34" s="260"/>
      <c r="J34" s="219" t="str">
        <f ca="1">IF(AND('Mapa final'!$H$57="Baja",'Mapa final'!$L$57="Leve"),CONCATENATE("R",'Mapa final'!$A$57),"")</f>
        <v/>
      </c>
      <c r="K34" s="220"/>
      <c r="L34" s="220" t="str">
        <f ca="1">IF(AND('Mapa final'!$H$63="Baja",'Mapa final'!$L$63="Leve"),CONCATENATE("R",'Mapa final'!$A$63),"")</f>
        <v/>
      </c>
      <c r="M34" s="220"/>
      <c r="N34" s="220" t="str">
        <f ca="1">IF(AND('Mapa final'!$H$69="Baja",'Mapa final'!$L$69="Leve"),CONCATENATE("R",'Mapa final'!$A$69),"")</f>
        <v/>
      </c>
      <c r="O34" s="221"/>
      <c r="P34" s="229" t="str">
        <f ca="1">IF(AND('Mapa final'!$H$57="Baja",'Mapa final'!$L$57="Menor"),CONCATENATE("R",'Mapa final'!$A$57),"")</f>
        <v/>
      </c>
      <c r="Q34" s="229"/>
      <c r="R34" s="229" t="str">
        <f ca="1">IF(AND('Mapa final'!$H$63="Baja",'Mapa final'!$L$63="Menor"),CONCATENATE("R",'Mapa final'!$A$63),"")</f>
        <v/>
      </c>
      <c r="S34" s="229"/>
      <c r="T34" s="229" t="str">
        <f ca="1">IF(AND('Mapa final'!$H$69="Baja",'Mapa final'!$L$69="Menor"),CONCATENATE("R",'Mapa final'!$A$69),"")</f>
        <v/>
      </c>
      <c r="U34" s="230"/>
      <c r="V34" s="228" t="str">
        <f ca="1">IF(AND('Mapa final'!$H$57="Baja",'Mapa final'!$L$57="Moderado"),CONCATENATE("R",'Mapa final'!$A$57),"")</f>
        <v/>
      </c>
      <c r="W34" s="229"/>
      <c r="X34" s="229" t="str">
        <f ca="1">IF(AND('Mapa final'!$H$63="Baja",'Mapa final'!$L$63="Moderado"),CONCATENATE("R",'Mapa final'!$A$63),"")</f>
        <v/>
      </c>
      <c r="Y34" s="229"/>
      <c r="Z34" s="229" t="str">
        <f ca="1">IF(AND('Mapa final'!$H$69="Baja",'Mapa final'!$L$69="Moderado"),CONCATENATE("R",'Mapa final'!$A$69),"")</f>
        <v/>
      </c>
      <c r="AA34" s="230"/>
      <c r="AB34" s="246" t="str">
        <f ca="1">IF(AND('Mapa final'!$H$57="Baja",'Mapa final'!$L$57="Mayor"),CONCATENATE("R",'Mapa final'!$A$57),"")</f>
        <v/>
      </c>
      <c r="AC34" s="247"/>
      <c r="AD34" s="247" t="str">
        <f ca="1">IF(AND('Mapa final'!$H$63="Baja",'Mapa final'!$L$63="Mayor"),CONCATENATE("R",'Mapa final'!$A$63),"")</f>
        <v/>
      </c>
      <c r="AE34" s="247"/>
      <c r="AF34" s="247" t="str">
        <f ca="1">IF(AND('Mapa final'!$H$69="Baja",'Mapa final'!$L$69="Mayor"),CONCATENATE("R",'Mapa final'!$A$69),"")</f>
        <v/>
      </c>
      <c r="AG34" s="248"/>
      <c r="AH34" s="237" t="str">
        <f ca="1">IF(AND('Mapa final'!$H$57="Baja",'Mapa final'!$L$57="Catastrófico"),CONCATENATE("R",'Mapa final'!$A$57),"")</f>
        <v/>
      </c>
      <c r="AI34" s="238"/>
      <c r="AJ34" s="238" t="str">
        <f ca="1">IF(AND('Mapa final'!$H$63="Baja",'Mapa final'!$L$63="Catastrófico"),CONCATENATE("R",'Mapa final'!$A$63),"")</f>
        <v/>
      </c>
      <c r="AK34" s="238"/>
      <c r="AL34" s="238" t="str">
        <f ca="1">IF(AND('Mapa final'!$H$69="Baja",'Mapa final'!$L$69="Catastrófico"),CONCATENATE("R",'Mapa final'!$A$69),"")</f>
        <v/>
      </c>
      <c r="AM34" s="239"/>
      <c r="AN34" s="78"/>
      <c r="AO34" s="298"/>
      <c r="AP34" s="299"/>
      <c r="AQ34" s="299"/>
      <c r="AR34" s="299"/>
      <c r="AS34" s="299"/>
      <c r="AT34" s="300"/>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row>
    <row r="35" spans="1:80" x14ac:dyDescent="0.25">
      <c r="A35" s="78"/>
      <c r="B35" s="266"/>
      <c r="C35" s="266"/>
      <c r="D35" s="267"/>
      <c r="E35" s="259"/>
      <c r="F35" s="260"/>
      <c r="G35" s="260"/>
      <c r="H35" s="260"/>
      <c r="I35" s="260"/>
      <c r="J35" s="219"/>
      <c r="K35" s="220"/>
      <c r="L35" s="220"/>
      <c r="M35" s="220"/>
      <c r="N35" s="220"/>
      <c r="O35" s="221"/>
      <c r="P35" s="229"/>
      <c r="Q35" s="229"/>
      <c r="R35" s="229"/>
      <c r="S35" s="229"/>
      <c r="T35" s="229"/>
      <c r="U35" s="230"/>
      <c r="V35" s="228"/>
      <c r="W35" s="229"/>
      <c r="X35" s="229"/>
      <c r="Y35" s="229"/>
      <c r="Z35" s="229"/>
      <c r="AA35" s="230"/>
      <c r="AB35" s="246"/>
      <c r="AC35" s="247"/>
      <c r="AD35" s="247"/>
      <c r="AE35" s="247"/>
      <c r="AF35" s="247"/>
      <c r="AG35" s="248"/>
      <c r="AH35" s="237"/>
      <c r="AI35" s="238"/>
      <c r="AJ35" s="238"/>
      <c r="AK35" s="238"/>
      <c r="AL35" s="238"/>
      <c r="AM35" s="239"/>
      <c r="AN35" s="78"/>
      <c r="AO35" s="298"/>
      <c r="AP35" s="299"/>
      <c r="AQ35" s="299"/>
      <c r="AR35" s="299"/>
      <c r="AS35" s="299"/>
      <c r="AT35" s="300"/>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row>
    <row r="36" spans="1:80" x14ac:dyDescent="0.25">
      <c r="A36" s="78"/>
      <c r="B36" s="266"/>
      <c r="C36" s="266"/>
      <c r="D36" s="267"/>
      <c r="E36" s="259"/>
      <c r="F36" s="260"/>
      <c r="G36" s="260"/>
      <c r="H36" s="260"/>
      <c r="I36" s="260"/>
      <c r="J36" s="219" t="str">
        <f ca="1">IF(AND('Mapa final'!$H$75="Baja",'Mapa final'!$L$75="Leve"),CONCATENATE("R",'Mapa final'!$A$75),"")</f>
        <v/>
      </c>
      <c r="K36" s="220"/>
      <c r="L36" s="220" t="str">
        <f>IF(AND('Mapa final'!$H$81="Baja",'Mapa final'!$L$81="Leve"),CONCATENATE("R",'Mapa final'!$A$81),"")</f>
        <v/>
      </c>
      <c r="M36" s="220"/>
      <c r="N36" s="220" t="str">
        <f>IF(AND('Mapa final'!$H$87="Baja",'Mapa final'!$L$87="Leve"),CONCATENATE("R",'Mapa final'!$A$87),"")</f>
        <v/>
      </c>
      <c r="O36" s="221"/>
      <c r="P36" s="229" t="str">
        <f ca="1">IF(AND('Mapa final'!$H$75="Baja",'Mapa final'!$L$75="Menor"),CONCATENATE("R",'Mapa final'!$A$75),"")</f>
        <v/>
      </c>
      <c r="Q36" s="229"/>
      <c r="R36" s="229" t="str">
        <f>IF(AND('Mapa final'!$H$81="Baja",'Mapa final'!$L$81="Menor"),CONCATENATE("R",'Mapa final'!$A$81),"")</f>
        <v/>
      </c>
      <c r="S36" s="229"/>
      <c r="T36" s="229" t="str">
        <f>IF(AND('Mapa final'!$H$87="Baja",'Mapa final'!$L$87="Menor"),CONCATENATE("R",'Mapa final'!$A$87),"")</f>
        <v/>
      </c>
      <c r="U36" s="230"/>
      <c r="V36" s="228" t="str">
        <f ca="1">IF(AND('Mapa final'!$H$75="Baja",'Mapa final'!$L$75="Moderado"),CONCATENATE("R",'Mapa final'!$A$75),"")</f>
        <v/>
      </c>
      <c r="W36" s="229"/>
      <c r="X36" s="229" t="str">
        <f>IF(AND('Mapa final'!$H$81="Baja",'Mapa final'!$L$81="Moderado"),CONCATENATE("R",'Mapa final'!$A$81),"")</f>
        <v/>
      </c>
      <c r="Y36" s="229"/>
      <c r="Z36" s="229" t="str">
        <f>IF(AND('Mapa final'!$H$87="Baja",'Mapa final'!$L$87="Moderado"),CONCATENATE("R",'Mapa final'!$A$87),"")</f>
        <v/>
      </c>
      <c r="AA36" s="230"/>
      <c r="AB36" s="246" t="str">
        <f ca="1">IF(AND('Mapa final'!$H$75="Baja",'Mapa final'!$L$75="Mayor"),CONCATENATE("R",'Mapa final'!$A$75),"")</f>
        <v/>
      </c>
      <c r="AC36" s="247"/>
      <c r="AD36" s="247" t="str">
        <f>IF(AND('Mapa final'!$H$81="Baja",'Mapa final'!$L$81="Mayor"),CONCATENATE("R",'Mapa final'!$A$81),"")</f>
        <v/>
      </c>
      <c r="AE36" s="247"/>
      <c r="AF36" s="247" t="str">
        <f>IF(AND('Mapa final'!$H$87="Baja",'Mapa final'!$L$87="Mayor"),CONCATENATE("R",'Mapa final'!$A$87),"")</f>
        <v/>
      </c>
      <c r="AG36" s="248"/>
      <c r="AH36" s="237" t="str">
        <f ca="1">IF(AND('Mapa final'!$H$75="Baja",'Mapa final'!$L$75="Catastrófico"),CONCATENATE("R",'Mapa final'!$A$75),"")</f>
        <v/>
      </c>
      <c r="AI36" s="238"/>
      <c r="AJ36" s="238" t="str">
        <f>IF(AND('Mapa final'!$H$81="Baja",'Mapa final'!$L$81="Catastrófico"),CONCATENATE("R",'Mapa final'!$A$81),"")</f>
        <v/>
      </c>
      <c r="AK36" s="238"/>
      <c r="AL36" s="238" t="str">
        <f>IF(AND('Mapa final'!$H$87="Baja",'Mapa final'!$L$87="Catastrófico"),CONCATENATE("R",'Mapa final'!$A$87),"")</f>
        <v/>
      </c>
      <c r="AM36" s="239"/>
      <c r="AN36" s="78"/>
      <c r="AO36" s="298"/>
      <c r="AP36" s="299"/>
      <c r="AQ36" s="299"/>
      <c r="AR36" s="299"/>
      <c r="AS36" s="299"/>
      <c r="AT36" s="300"/>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row>
    <row r="37" spans="1:80" ht="15.75" thickBot="1" x14ac:dyDescent="0.3">
      <c r="A37" s="78"/>
      <c r="B37" s="266"/>
      <c r="C37" s="266"/>
      <c r="D37" s="267"/>
      <c r="E37" s="262"/>
      <c r="F37" s="263"/>
      <c r="G37" s="263"/>
      <c r="H37" s="263"/>
      <c r="I37" s="263"/>
      <c r="J37" s="222"/>
      <c r="K37" s="223"/>
      <c r="L37" s="223"/>
      <c r="M37" s="223"/>
      <c r="N37" s="223"/>
      <c r="O37" s="224"/>
      <c r="P37" s="232"/>
      <c r="Q37" s="232"/>
      <c r="R37" s="232"/>
      <c r="S37" s="232"/>
      <c r="T37" s="232"/>
      <c r="U37" s="233"/>
      <c r="V37" s="231"/>
      <c r="W37" s="232"/>
      <c r="X37" s="232"/>
      <c r="Y37" s="232"/>
      <c r="Z37" s="232"/>
      <c r="AA37" s="233"/>
      <c r="AB37" s="249"/>
      <c r="AC37" s="250"/>
      <c r="AD37" s="250"/>
      <c r="AE37" s="250"/>
      <c r="AF37" s="250"/>
      <c r="AG37" s="251"/>
      <c r="AH37" s="240"/>
      <c r="AI37" s="241"/>
      <c r="AJ37" s="241"/>
      <c r="AK37" s="241"/>
      <c r="AL37" s="241"/>
      <c r="AM37" s="242"/>
      <c r="AN37" s="78"/>
      <c r="AO37" s="301"/>
      <c r="AP37" s="302"/>
      <c r="AQ37" s="302"/>
      <c r="AR37" s="302"/>
      <c r="AS37" s="302"/>
      <c r="AT37" s="303"/>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row>
    <row r="38" spans="1:80" x14ac:dyDescent="0.25">
      <c r="A38" s="78"/>
      <c r="B38" s="266"/>
      <c r="C38" s="266"/>
      <c r="D38" s="267"/>
      <c r="E38" s="256" t="s">
        <v>105</v>
      </c>
      <c r="F38" s="257"/>
      <c r="G38" s="257"/>
      <c r="H38" s="257"/>
      <c r="I38" s="258"/>
      <c r="J38" s="225" t="str">
        <f ca="1">IF(AND('Mapa final'!$H$21="Muy Baja",'Mapa final'!$L$21="Leve"),CONCATENATE("R",'Mapa final'!$A$21),"")</f>
        <v/>
      </c>
      <c r="K38" s="226"/>
      <c r="L38" s="226" t="str">
        <f ca="1">IF(AND('Mapa final'!$H$27="Muy Baja",'Mapa final'!$L$27="Leve"),CONCATENATE("R",'Mapa final'!$A$27),"")</f>
        <v/>
      </c>
      <c r="M38" s="226"/>
      <c r="N38" s="226" t="str">
        <f ca="1">IF(AND('Mapa final'!$H$33="Muy Baja",'Mapa final'!$L$33="Leve"),CONCATENATE("R",'Mapa final'!$A$33),"")</f>
        <v/>
      </c>
      <c r="O38" s="227"/>
      <c r="P38" s="225" t="str">
        <f ca="1">IF(AND('Mapa final'!$H$21="Muy Baja",'Mapa final'!$L$21="Menor"),CONCATENATE("R",'Mapa final'!$A$21),"")</f>
        <v/>
      </c>
      <c r="Q38" s="226"/>
      <c r="R38" s="226" t="str">
        <f ca="1">IF(AND('Mapa final'!$H$27="Muy Baja",'Mapa final'!$L$27="Menor"),CONCATENATE("R",'Mapa final'!$A$27),"")</f>
        <v/>
      </c>
      <c r="S38" s="226"/>
      <c r="T38" s="226" t="str">
        <f ca="1">IF(AND('Mapa final'!$H$33="Muy Baja",'Mapa final'!$L$33="Menor"),CONCATENATE("R",'Mapa final'!$A$33),"")</f>
        <v/>
      </c>
      <c r="U38" s="227"/>
      <c r="V38" s="234" t="str">
        <f ca="1">IF(AND('Mapa final'!$H$21="Muy Baja",'Mapa final'!$L$21="Moderado"),CONCATENATE("R",'Mapa final'!$A$21),"")</f>
        <v/>
      </c>
      <c r="W38" s="235"/>
      <c r="X38" s="235" t="str">
        <f ca="1">IF(AND('Mapa final'!$H$27="Muy Baja",'Mapa final'!$L$27="Moderado"),CONCATENATE("R",'Mapa final'!$A$27),"")</f>
        <v/>
      </c>
      <c r="Y38" s="235"/>
      <c r="Z38" s="235" t="str">
        <f ca="1">IF(AND('Mapa final'!$H$33="Muy Baja",'Mapa final'!$L$33="Moderado"),CONCATENATE("R",'Mapa final'!$A$33),"")</f>
        <v/>
      </c>
      <c r="AA38" s="236"/>
      <c r="AB38" s="252" t="str">
        <f ca="1">IF(AND('Mapa final'!$H$21="Muy Baja",'Mapa final'!$L$21="Mayor"),CONCATENATE("R",'Mapa final'!$A$21),"")</f>
        <v/>
      </c>
      <c r="AC38" s="253"/>
      <c r="AD38" s="253" t="str">
        <f ca="1">IF(AND('Mapa final'!$H$27="Muy Baja",'Mapa final'!$L$27="Mayor"),CONCATENATE("R",'Mapa final'!$A$27),"")</f>
        <v/>
      </c>
      <c r="AE38" s="253"/>
      <c r="AF38" s="253" t="str">
        <f ca="1">IF(AND('Mapa final'!$H$33="Muy Baja",'Mapa final'!$L$33="Mayor"),CONCATENATE("R",'Mapa final'!$A$33),"")</f>
        <v/>
      </c>
      <c r="AG38" s="254"/>
      <c r="AH38" s="243" t="str">
        <f ca="1">IF(AND('Mapa final'!$H$21="Muy Baja",'Mapa final'!$L$21="Catastrófico"),CONCATENATE("R",'Mapa final'!$A$21),"")</f>
        <v/>
      </c>
      <c r="AI38" s="244"/>
      <c r="AJ38" s="244" t="str">
        <f ca="1">IF(AND('Mapa final'!$H$27="Muy Baja",'Mapa final'!$L$27="Catastrófico"),CONCATENATE("R",'Mapa final'!$A$27),"")</f>
        <v/>
      </c>
      <c r="AK38" s="244"/>
      <c r="AL38" s="244" t="str">
        <f ca="1">IF(AND('Mapa final'!$H$33="Muy Baja",'Mapa final'!$L$33="Catastrófico"),CONCATENATE("R",'Mapa final'!$A$33),"")</f>
        <v/>
      </c>
      <c r="AM38" s="245"/>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c r="BY38" s="78"/>
      <c r="BZ38" s="78"/>
      <c r="CA38" s="78"/>
      <c r="CB38" s="78"/>
    </row>
    <row r="39" spans="1:80" x14ac:dyDescent="0.25">
      <c r="A39" s="78"/>
      <c r="B39" s="266"/>
      <c r="C39" s="266"/>
      <c r="D39" s="267"/>
      <c r="E39" s="259"/>
      <c r="F39" s="260"/>
      <c r="G39" s="260"/>
      <c r="H39" s="260"/>
      <c r="I39" s="261"/>
      <c r="J39" s="219"/>
      <c r="K39" s="220"/>
      <c r="L39" s="220"/>
      <c r="M39" s="220"/>
      <c r="N39" s="220"/>
      <c r="O39" s="221"/>
      <c r="P39" s="219"/>
      <c r="Q39" s="220"/>
      <c r="R39" s="220"/>
      <c r="S39" s="220"/>
      <c r="T39" s="220"/>
      <c r="U39" s="221"/>
      <c r="V39" s="228"/>
      <c r="W39" s="229"/>
      <c r="X39" s="229"/>
      <c r="Y39" s="229"/>
      <c r="Z39" s="229"/>
      <c r="AA39" s="230"/>
      <c r="AB39" s="246"/>
      <c r="AC39" s="247"/>
      <c r="AD39" s="247"/>
      <c r="AE39" s="247"/>
      <c r="AF39" s="247"/>
      <c r="AG39" s="248"/>
      <c r="AH39" s="237"/>
      <c r="AI39" s="238"/>
      <c r="AJ39" s="238"/>
      <c r="AK39" s="238"/>
      <c r="AL39" s="238"/>
      <c r="AM39" s="239"/>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c r="BY39" s="78"/>
      <c r="BZ39" s="78"/>
      <c r="CA39" s="78"/>
      <c r="CB39" s="78"/>
    </row>
    <row r="40" spans="1:80" x14ac:dyDescent="0.25">
      <c r="A40" s="78"/>
      <c r="B40" s="266"/>
      <c r="C40" s="266"/>
      <c r="D40" s="267"/>
      <c r="E40" s="259"/>
      <c r="F40" s="260"/>
      <c r="G40" s="260"/>
      <c r="H40" s="260"/>
      <c r="I40" s="261"/>
      <c r="J40" s="219" t="str">
        <f ca="1">IF(AND('Mapa final'!$H$39="Muy Baja",'Mapa final'!$L$39="Leve"),CONCATENATE("R",'Mapa final'!$A$39),"")</f>
        <v/>
      </c>
      <c r="K40" s="220"/>
      <c r="L40" s="220" t="str">
        <f ca="1">IF(AND('Mapa final'!$H$45="Muy Baja",'Mapa final'!$L$45="Leve"),CONCATENATE("R",'Mapa final'!$A$45),"")</f>
        <v/>
      </c>
      <c r="M40" s="220"/>
      <c r="N40" s="220" t="str">
        <f ca="1">IF(AND('Mapa final'!$H$51="Muy Baja",'Mapa final'!$L$51="Leve"),CONCATENATE("R",'Mapa final'!$A$51),"")</f>
        <v/>
      </c>
      <c r="O40" s="221"/>
      <c r="P40" s="219" t="str">
        <f ca="1">IF(AND('Mapa final'!$H$39="Muy Baja",'Mapa final'!$L$39="Menor"),CONCATENATE("R",'Mapa final'!$A$39),"")</f>
        <v/>
      </c>
      <c r="Q40" s="220"/>
      <c r="R40" s="220" t="str">
        <f ca="1">IF(AND('Mapa final'!$H$45="Muy Baja",'Mapa final'!$L$45="Menor"),CONCATENATE("R",'Mapa final'!$A$45),"")</f>
        <v/>
      </c>
      <c r="S40" s="220"/>
      <c r="T40" s="220" t="str">
        <f ca="1">IF(AND('Mapa final'!$H$51="Muy Baja",'Mapa final'!$L$51="Menor"),CONCATENATE("R",'Mapa final'!$A$51),"")</f>
        <v/>
      </c>
      <c r="U40" s="221"/>
      <c r="V40" s="228" t="str">
        <f ca="1">IF(AND('Mapa final'!$H$39="Muy Baja",'Mapa final'!$L$39="Moderado"),CONCATENATE("R",'Mapa final'!$A$39),"")</f>
        <v/>
      </c>
      <c r="W40" s="229"/>
      <c r="X40" s="229" t="str">
        <f ca="1">IF(AND('Mapa final'!$H$45="Muy Baja",'Mapa final'!$L$45="Moderado"),CONCATENATE("R",'Mapa final'!$A$45),"")</f>
        <v/>
      </c>
      <c r="Y40" s="229"/>
      <c r="Z40" s="229" t="str">
        <f ca="1">IF(AND('Mapa final'!$H$51="Muy Baja",'Mapa final'!$L$51="Moderado"),CONCATENATE("R",'Mapa final'!$A$51),"")</f>
        <v/>
      </c>
      <c r="AA40" s="230"/>
      <c r="AB40" s="246" t="str">
        <f ca="1">IF(AND('Mapa final'!$H$39="Muy Baja",'Mapa final'!$L$39="Mayor"),CONCATENATE("R",'Mapa final'!$A$39),"")</f>
        <v/>
      </c>
      <c r="AC40" s="247"/>
      <c r="AD40" s="247" t="str">
        <f ca="1">IF(AND('Mapa final'!$H$45="Muy Baja",'Mapa final'!$L$45="Mayor"),CONCATENATE("R",'Mapa final'!$A$45),"")</f>
        <v/>
      </c>
      <c r="AE40" s="247"/>
      <c r="AF40" s="247" t="str">
        <f ca="1">IF(AND('Mapa final'!$H$51="Muy Baja",'Mapa final'!$L$51="Mayor"),CONCATENATE("R",'Mapa final'!$A$51),"")</f>
        <v/>
      </c>
      <c r="AG40" s="248"/>
      <c r="AH40" s="237" t="str">
        <f ca="1">IF(AND('Mapa final'!$H$39="Muy Baja",'Mapa final'!$L$39="Catastrófico"),CONCATENATE("R",'Mapa final'!$A$39),"")</f>
        <v/>
      </c>
      <c r="AI40" s="238"/>
      <c r="AJ40" s="238" t="str">
        <f ca="1">IF(AND('Mapa final'!$H$45="Muy Baja",'Mapa final'!$L$45="Catastrófico"),CONCATENATE("R",'Mapa final'!$A$45),"")</f>
        <v/>
      </c>
      <c r="AK40" s="238"/>
      <c r="AL40" s="238" t="str">
        <f ca="1">IF(AND('Mapa final'!$H$51="Muy Baja",'Mapa final'!$L$51="Catastrófico"),CONCATENATE("R",'Mapa final'!$A$51),"")</f>
        <v/>
      </c>
      <c r="AM40" s="239"/>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row>
    <row r="41" spans="1:80" x14ac:dyDescent="0.25">
      <c r="A41" s="78"/>
      <c r="B41" s="266"/>
      <c r="C41" s="266"/>
      <c r="D41" s="267"/>
      <c r="E41" s="259"/>
      <c r="F41" s="260"/>
      <c r="G41" s="260"/>
      <c r="H41" s="260"/>
      <c r="I41" s="261"/>
      <c r="J41" s="219"/>
      <c r="K41" s="220"/>
      <c r="L41" s="220"/>
      <c r="M41" s="220"/>
      <c r="N41" s="220"/>
      <c r="O41" s="221"/>
      <c r="P41" s="219"/>
      <c r="Q41" s="220"/>
      <c r="R41" s="220"/>
      <c r="S41" s="220"/>
      <c r="T41" s="220"/>
      <c r="U41" s="221"/>
      <c r="V41" s="228"/>
      <c r="W41" s="229"/>
      <c r="X41" s="229"/>
      <c r="Y41" s="229"/>
      <c r="Z41" s="229"/>
      <c r="AA41" s="230"/>
      <c r="AB41" s="246"/>
      <c r="AC41" s="247"/>
      <c r="AD41" s="247"/>
      <c r="AE41" s="247"/>
      <c r="AF41" s="247"/>
      <c r="AG41" s="248"/>
      <c r="AH41" s="237"/>
      <c r="AI41" s="238"/>
      <c r="AJ41" s="238"/>
      <c r="AK41" s="238"/>
      <c r="AL41" s="238"/>
      <c r="AM41" s="239"/>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c r="BY41" s="78"/>
      <c r="BZ41" s="78"/>
      <c r="CA41" s="78"/>
      <c r="CB41" s="78"/>
    </row>
    <row r="42" spans="1:80" x14ac:dyDescent="0.25">
      <c r="A42" s="78"/>
      <c r="B42" s="266"/>
      <c r="C42" s="266"/>
      <c r="D42" s="267"/>
      <c r="E42" s="259"/>
      <c r="F42" s="260"/>
      <c r="G42" s="260"/>
      <c r="H42" s="260"/>
      <c r="I42" s="261"/>
      <c r="J42" s="219" t="str">
        <f ca="1">IF(AND('Mapa final'!$H$57="Muy Baja",'Mapa final'!$L$57="Leve"),CONCATENATE("R",'Mapa final'!$A$57),"")</f>
        <v/>
      </c>
      <c r="K42" s="220"/>
      <c r="L42" s="220" t="str">
        <f ca="1">IF(AND('Mapa final'!$H$63="Muy Baja",'Mapa final'!$L$63="Leve"),CONCATENATE("R",'Mapa final'!$A$63),"")</f>
        <v/>
      </c>
      <c r="M42" s="220"/>
      <c r="N42" s="220" t="str">
        <f ca="1">IF(AND('Mapa final'!$H$69="Muy Baja",'Mapa final'!$L$69="Leve"),CONCATENATE("R",'Mapa final'!$A$69),"")</f>
        <v/>
      </c>
      <c r="O42" s="221"/>
      <c r="P42" s="219" t="str">
        <f ca="1">IF(AND('Mapa final'!$H$57="Muy Baja",'Mapa final'!$L$57="Menor"),CONCATENATE("R",'Mapa final'!$A$57),"")</f>
        <v/>
      </c>
      <c r="Q42" s="220"/>
      <c r="R42" s="220" t="str">
        <f ca="1">IF(AND('Mapa final'!$H$63="Muy Baja",'Mapa final'!$L$63="Menor"),CONCATENATE("R",'Mapa final'!$A$63),"")</f>
        <v/>
      </c>
      <c r="S42" s="220"/>
      <c r="T42" s="220" t="str">
        <f ca="1">IF(AND('Mapa final'!$H$69="Muy Baja",'Mapa final'!$L$69="Menor"),CONCATENATE("R",'Mapa final'!$A$69),"")</f>
        <v/>
      </c>
      <c r="U42" s="221"/>
      <c r="V42" s="228" t="str">
        <f ca="1">IF(AND('Mapa final'!$H$57="Muy Baja",'Mapa final'!$L$57="Moderado"),CONCATENATE("R",'Mapa final'!$A$57),"")</f>
        <v/>
      </c>
      <c r="W42" s="229"/>
      <c r="X42" s="229" t="str">
        <f ca="1">IF(AND('Mapa final'!$H$63="Muy Baja",'Mapa final'!$L$63="Moderado"),CONCATENATE("R",'Mapa final'!$A$63),"")</f>
        <v/>
      </c>
      <c r="Y42" s="229"/>
      <c r="Z42" s="229" t="str">
        <f ca="1">IF(AND('Mapa final'!$H$69="Muy Baja",'Mapa final'!$L$69="Moderado"),CONCATENATE("R",'Mapa final'!$A$69),"")</f>
        <v/>
      </c>
      <c r="AA42" s="230"/>
      <c r="AB42" s="246" t="str">
        <f ca="1">IF(AND('Mapa final'!$H$57="Muy Baja",'Mapa final'!$L$57="Mayor"),CONCATENATE("R",'Mapa final'!$A$57),"")</f>
        <v/>
      </c>
      <c r="AC42" s="247"/>
      <c r="AD42" s="247" t="str">
        <f ca="1">IF(AND('Mapa final'!$H$63="Muy Baja",'Mapa final'!$L$63="Mayor"),CONCATENATE("R",'Mapa final'!$A$63),"")</f>
        <v/>
      </c>
      <c r="AE42" s="247"/>
      <c r="AF42" s="247" t="str">
        <f ca="1">IF(AND('Mapa final'!$H$69="Muy Baja",'Mapa final'!$L$69="Mayor"),CONCATENATE("R",'Mapa final'!$A$69),"")</f>
        <v/>
      </c>
      <c r="AG42" s="248"/>
      <c r="AH42" s="237" t="str">
        <f ca="1">IF(AND('Mapa final'!$H$57="Muy Baja",'Mapa final'!$L$57="Catastrófico"),CONCATENATE("R",'Mapa final'!$A$57),"")</f>
        <v/>
      </c>
      <c r="AI42" s="238"/>
      <c r="AJ42" s="238" t="str">
        <f ca="1">IF(AND('Mapa final'!$H$63="Muy Baja",'Mapa final'!$L$63="Catastrófico"),CONCATENATE("R",'Mapa final'!$A$63),"")</f>
        <v/>
      </c>
      <c r="AK42" s="238"/>
      <c r="AL42" s="238" t="str">
        <f ca="1">IF(AND('Mapa final'!$H$69="Muy Baja",'Mapa final'!$L$69="Catastrófico"),CONCATENATE("R",'Mapa final'!$A$69),"")</f>
        <v/>
      </c>
      <c r="AM42" s="239"/>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row>
    <row r="43" spans="1:80" x14ac:dyDescent="0.25">
      <c r="A43" s="78"/>
      <c r="B43" s="266"/>
      <c r="C43" s="266"/>
      <c r="D43" s="267"/>
      <c r="E43" s="259"/>
      <c r="F43" s="260"/>
      <c r="G43" s="260"/>
      <c r="H43" s="260"/>
      <c r="I43" s="261"/>
      <c r="J43" s="219"/>
      <c r="K43" s="220"/>
      <c r="L43" s="220"/>
      <c r="M43" s="220"/>
      <c r="N43" s="220"/>
      <c r="O43" s="221"/>
      <c r="P43" s="219"/>
      <c r="Q43" s="220"/>
      <c r="R43" s="220"/>
      <c r="S43" s="220"/>
      <c r="T43" s="220"/>
      <c r="U43" s="221"/>
      <c r="V43" s="228"/>
      <c r="W43" s="229"/>
      <c r="X43" s="229"/>
      <c r="Y43" s="229"/>
      <c r="Z43" s="229"/>
      <c r="AA43" s="230"/>
      <c r="AB43" s="246"/>
      <c r="AC43" s="247"/>
      <c r="AD43" s="247"/>
      <c r="AE43" s="247"/>
      <c r="AF43" s="247"/>
      <c r="AG43" s="248"/>
      <c r="AH43" s="237"/>
      <c r="AI43" s="238"/>
      <c r="AJ43" s="238"/>
      <c r="AK43" s="238"/>
      <c r="AL43" s="238"/>
      <c r="AM43" s="239"/>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row>
    <row r="44" spans="1:80" x14ac:dyDescent="0.25">
      <c r="A44" s="78"/>
      <c r="B44" s="266"/>
      <c r="C44" s="266"/>
      <c r="D44" s="267"/>
      <c r="E44" s="259"/>
      <c r="F44" s="260"/>
      <c r="G44" s="260"/>
      <c r="H44" s="260"/>
      <c r="I44" s="261"/>
      <c r="J44" s="219" t="str">
        <f ca="1">IF(AND('Mapa final'!$H$75="Muy Baja",'Mapa final'!$L$75="Leve"),CONCATENATE("R",'Mapa final'!$A$75),"")</f>
        <v/>
      </c>
      <c r="K44" s="220"/>
      <c r="L44" s="220" t="str">
        <f>IF(AND('Mapa final'!$H$81="Muy Baja",'Mapa final'!$L$81="Leve"),CONCATENATE("R",'Mapa final'!$A$81),"")</f>
        <v/>
      </c>
      <c r="M44" s="220"/>
      <c r="N44" s="220" t="str">
        <f>IF(AND('Mapa final'!$H$87="Muy Baja",'Mapa final'!$L$87="Leve"),CONCATENATE("R",'Mapa final'!$A$87),"")</f>
        <v/>
      </c>
      <c r="O44" s="221"/>
      <c r="P44" s="219" t="str">
        <f ca="1">IF(AND('Mapa final'!$H$75="Muy Baja",'Mapa final'!$L$75="Menor"),CONCATENATE("R",'Mapa final'!$A$75),"")</f>
        <v/>
      </c>
      <c r="Q44" s="220"/>
      <c r="R44" s="220" t="str">
        <f>IF(AND('Mapa final'!$H$81="Muy Baja",'Mapa final'!$L$81="Menor"),CONCATENATE("R",'Mapa final'!$A$81),"")</f>
        <v/>
      </c>
      <c r="S44" s="220"/>
      <c r="T44" s="220" t="str">
        <f>IF(AND('Mapa final'!$H$87="Muy Baja",'Mapa final'!$L$87="Menor"),CONCATENATE("R",'Mapa final'!$A$87),"")</f>
        <v/>
      </c>
      <c r="U44" s="221"/>
      <c r="V44" s="228" t="str">
        <f ca="1">IF(AND('Mapa final'!$H$75="Muy Baja",'Mapa final'!$L$75="Moderado"),CONCATENATE("R",'Mapa final'!$A$75),"")</f>
        <v/>
      </c>
      <c r="W44" s="229"/>
      <c r="X44" s="229" t="str">
        <f>IF(AND('Mapa final'!$H$81="Muy Baja",'Mapa final'!$L$81="Moderado"),CONCATENATE("R",'Mapa final'!$A$81),"")</f>
        <v/>
      </c>
      <c r="Y44" s="229"/>
      <c r="Z44" s="229" t="str">
        <f>IF(AND('Mapa final'!$H$87="Muy Baja",'Mapa final'!$L$87="Moderado"),CONCATENATE("R",'Mapa final'!$A$87),"")</f>
        <v/>
      </c>
      <c r="AA44" s="230"/>
      <c r="AB44" s="246" t="str">
        <f ca="1">IF(AND('Mapa final'!$H$75="Muy Baja",'Mapa final'!$L$75="Mayor"),CONCATENATE("R",'Mapa final'!$A$75),"")</f>
        <v/>
      </c>
      <c r="AC44" s="247"/>
      <c r="AD44" s="247" t="str">
        <f>IF(AND('Mapa final'!$H$81="Muy Baja",'Mapa final'!$L$81="Mayor"),CONCATENATE("R",'Mapa final'!$A$81),"")</f>
        <v/>
      </c>
      <c r="AE44" s="247"/>
      <c r="AF44" s="247" t="str">
        <f>IF(AND('Mapa final'!$H$87="Muy Baja",'Mapa final'!$L$87="Mayor"),CONCATENATE("R",'Mapa final'!$A$87),"")</f>
        <v/>
      </c>
      <c r="AG44" s="248"/>
      <c r="AH44" s="237" t="str">
        <f ca="1">IF(AND('Mapa final'!$H$75="Muy Baja",'Mapa final'!$L$75="Catastrófico"),CONCATENATE("R",'Mapa final'!$A$75),"")</f>
        <v/>
      </c>
      <c r="AI44" s="238"/>
      <c r="AJ44" s="238" t="str">
        <f>IF(AND('Mapa final'!$H$81="Muy Baja",'Mapa final'!$L$81="Catastrófico"),CONCATENATE("R",'Mapa final'!$A$81),"")</f>
        <v/>
      </c>
      <c r="AK44" s="238"/>
      <c r="AL44" s="238" t="str">
        <f>IF(AND('Mapa final'!$H$87="Muy Baja",'Mapa final'!$L$87="Catastrófico"),CONCATENATE("R",'Mapa final'!$A$87),"")</f>
        <v/>
      </c>
      <c r="AM44" s="239"/>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8"/>
      <c r="BU44" s="78"/>
      <c r="BV44" s="78"/>
      <c r="BW44" s="78"/>
      <c r="BX44" s="78"/>
      <c r="BY44" s="78"/>
      <c r="BZ44" s="78"/>
      <c r="CA44" s="78"/>
      <c r="CB44" s="78"/>
    </row>
    <row r="45" spans="1:80" ht="15.75" thickBot="1" x14ac:dyDescent="0.3">
      <c r="A45" s="78"/>
      <c r="B45" s="266"/>
      <c r="C45" s="266"/>
      <c r="D45" s="267"/>
      <c r="E45" s="262"/>
      <c r="F45" s="263"/>
      <c r="G45" s="263"/>
      <c r="H45" s="263"/>
      <c r="I45" s="264"/>
      <c r="J45" s="222"/>
      <c r="K45" s="223"/>
      <c r="L45" s="223"/>
      <c r="M45" s="223"/>
      <c r="N45" s="223"/>
      <c r="O45" s="224"/>
      <c r="P45" s="222"/>
      <c r="Q45" s="223"/>
      <c r="R45" s="223"/>
      <c r="S45" s="223"/>
      <c r="T45" s="223"/>
      <c r="U45" s="224"/>
      <c r="V45" s="231"/>
      <c r="W45" s="232"/>
      <c r="X45" s="232"/>
      <c r="Y45" s="232"/>
      <c r="Z45" s="232"/>
      <c r="AA45" s="233"/>
      <c r="AB45" s="249"/>
      <c r="AC45" s="250"/>
      <c r="AD45" s="250"/>
      <c r="AE45" s="250"/>
      <c r="AF45" s="250"/>
      <c r="AG45" s="251"/>
      <c r="AH45" s="240"/>
      <c r="AI45" s="241"/>
      <c r="AJ45" s="241"/>
      <c r="AK45" s="241"/>
      <c r="AL45" s="241"/>
      <c r="AM45" s="242"/>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8"/>
      <c r="BR45" s="78"/>
      <c r="BS45" s="78"/>
      <c r="BT45" s="78"/>
      <c r="BU45" s="78"/>
      <c r="BV45" s="78"/>
      <c r="BW45" s="78"/>
      <c r="BX45" s="78"/>
      <c r="BY45" s="78"/>
      <c r="BZ45" s="78"/>
      <c r="CA45" s="78"/>
      <c r="CB45" s="78"/>
    </row>
    <row r="46" spans="1:80" x14ac:dyDescent="0.25">
      <c r="A46" s="78"/>
      <c r="B46" s="78"/>
      <c r="C46" s="78"/>
      <c r="D46" s="78"/>
      <c r="E46" s="78"/>
      <c r="F46" s="78"/>
      <c r="G46" s="78"/>
      <c r="H46" s="78"/>
      <c r="I46" s="78"/>
      <c r="J46" s="256" t="s">
        <v>104</v>
      </c>
      <c r="K46" s="257"/>
      <c r="L46" s="257"/>
      <c r="M46" s="257"/>
      <c r="N46" s="257"/>
      <c r="O46" s="258"/>
      <c r="P46" s="256" t="s">
        <v>103</v>
      </c>
      <c r="Q46" s="257"/>
      <c r="R46" s="257"/>
      <c r="S46" s="257"/>
      <c r="T46" s="257"/>
      <c r="U46" s="258"/>
      <c r="V46" s="256" t="s">
        <v>102</v>
      </c>
      <c r="W46" s="257"/>
      <c r="X46" s="257"/>
      <c r="Y46" s="257"/>
      <c r="Z46" s="257"/>
      <c r="AA46" s="258"/>
      <c r="AB46" s="256" t="s">
        <v>101</v>
      </c>
      <c r="AC46" s="265"/>
      <c r="AD46" s="257"/>
      <c r="AE46" s="257"/>
      <c r="AF46" s="257"/>
      <c r="AG46" s="258"/>
      <c r="AH46" s="256" t="s">
        <v>100</v>
      </c>
      <c r="AI46" s="257"/>
      <c r="AJ46" s="257"/>
      <c r="AK46" s="257"/>
      <c r="AL46" s="257"/>
      <c r="AM46" s="25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row>
    <row r="47" spans="1:80" x14ac:dyDescent="0.25">
      <c r="A47" s="78"/>
      <c r="B47" s="78"/>
      <c r="C47" s="78"/>
      <c r="D47" s="78"/>
      <c r="E47" s="78"/>
      <c r="F47" s="78"/>
      <c r="G47" s="78"/>
      <c r="H47" s="78"/>
      <c r="I47" s="78"/>
      <c r="J47" s="259"/>
      <c r="K47" s="260"/>
      <c r="L47" s="260"/>
      <c r="M47" s="260"/>
      <c r="N47" s="260"/>
      <c r="O47" s="261"/>
      <c r="P47" s="259"/>
      <c r="Q47" s="260"/>
      <c r="R47" s="260"/>
      <c r="S47" s="260"/>
      <c r="T47" s="260"/>
      <c r="U47" s="261"/>
      <c r="V47" s="259"/>
      <c r="W47" s="260"/>
      <c r="X47" s="260"/>
      <c r="Y47" s="260"/>
      <c r="Z47" s="260"/>
      <c r="AA47" s="261"/>
      <c r="AB47" s="259"/>
      <c r="AC47" s="260"/>
      <c r="AD47" s="260"/>
      <c r="AE47" s="260"/>
      <c r="AF47" s="260"/>
      <c r="AG47" s="261"/>
      <c r="AH47" s="259"/>
      <c r="AI47" s="260"/>
      <c r="AJ47" s="260"/>
      <c r="AK47" s="260"/>
      <c r="AL47" s="260"/>
      <c r="AM47" s="261"/>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row>
    <row r="48" spans="1:80" x14ac:dyDescent="0.25">
      <c r="A48" s="78"/>
      <c r="B48" s="78"/>
      <c r="C48" s="78"/>
      <c r="D48" s="78"/>
      <c r="E48" s="78"/>
      <c r="F48" s="78"/>
      <c r="G48" s="78"/>
      <c r="H48" s="78"/>
      <c r="I48" s="78"/>
      <c r="J48" s="259"/>
      <c r="K48" s="260"/>
      <c r="L48" s="260"/>
      <c r="M48" s="260"/>
      <c r="N48" s="260"/>
      <c r="O48" s="261"/>
      <c r="P48" s="259"/>
      <c r="Q48" s="260"/>
      <c r="R48" s="260"/>
      <c r="S48" s="260"/>
      <c r="T48" s="260"/>
      <c r="U48" s="261"/>
      <c r="V48" s="259"/>
      <c r="W48" s="260"/>
      <c r="X48" s="260"/>
      <c r="Y48" s="260"/>
      <c r="Z48" s="260"/>
      <c r="AA48" s="261"/>
      <c r="AB48" s="259"/>
      <c r="AC48" s="260"/>
      <c r="AD48" s="260"/>
      <c r="AE48" s="260"/>
      <c r="AF48" s="260"/>
      <c r="AG48" s="261"/>
      <c r="AH48" s="259"/>
      <c r="AI48" s="260"/>
      <c r="AJ48" s="260"/>
      <c r="AK48" s="260"/>
      <c r="AL48" s="260"/>
      <c r="AM48" s="261"/>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row>
    <row r="49" spans="1:80" x14ac:dyDescent="0.25">
      <c r="A49" s="78"/>
      <c r="B49" s="78"/>
      <c r="C49" s="78"/>
      <c r="D49" s="78"/>
      <c r="E49" s="78"/>
      <c r="F49" s="78"/>
      <c r="G49" s="78"/>
      <c r="H49" s="78"/>
      <c r="I49" s="78"/>
      <c r="J49" s="259"/>
      <c r="K49" s="260"/>
      <c r="L49" s="260"/>
      <c r="M49" s="260"/>
      <c r="N49" s="260"/>
      <c r="O49" s="261"/>
      <c r="P49" s="259"/>
      <c r="Q49" s="260"/>
      <c r="R49" s="260"/>
      <c r="S49" s="260"/>
      <c r="T49" s="260"/>
      <c r="U49" s="261"/>
      <c r="V49" s="259"/>
      <c r="W49" s="260"/>
      <c r="X49" s="260"/>
      <c r="Y49" s="260"/>
      <c r="Z49" s="260"/>
      <c r="AA49" s="261"/>
      <c r="AB49" s="259"/>
      <c r="AC49" s="260"/>
      <c r="AD49" s="260"/>
      <c r="AE49" s="260"/>
      <c r="AF49" s="260"/>
      <c r="AG49" s="261"/>
      <c r="AH49" s="259"/>
      <c r="AI49" s="260"/>
      <c r="AJ49" s="260"/>
      <c r="AK49" s="260"/>
      <c r="AL49" s="260"/>
      <c r="AM49" s="261"/>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row>
    <row r="50" spans="1:80" x14ac:dyDescent="0.25">
      <c r="A50" s="78"/>
      <c r="B50" s="78"/>
      <c r="C50" s="78"/>
      <c r="D50" s="78"/>
      <c r="E50" s="78"/>
      <c r="F50" s="78"/>
      <c r="G50" s="78"/>
      <c r="H50" s="78"/>
      <c r="I50" s="78"/>
      <c r="J50" s="259"/>
      <c r="K50" s="260"/>
      <c r="L50" s="260"/>
      <c r="M50" s="260"/>
      <c r="N50" s="260"/>
      <c r="O50" s="261"/>
      <c r="P50" s="259"/>
      <c r="Q50" s="260"/>
      <c r="R50" s="260"/>
      <c r="S50" s="260"/>
      <c r="T50" s="260"/>
      <c r="U50" s="261"/>
      <c r="V50" s="259"/>
      <c r="W50" s="260"/>
      <c r="X50" s="260"/>
      <c r="Y50" s="260"/>
      <c r="Z50" s="260"/>
      <c r="AA50" s="261"/>
      <c r="AB50" s="259"/>
      <c r="AC50" s="260"/>
      <c r="AD50" s="260"/>
      <c r="AE50" s="260"/>
      <c r="AF50" s="260"/>
      <c r="AG50" s="261"/>
      <c r="AH50" s="259"/>
      <c r="AI50" s="260"/>
      <c r="AJ50" s="260"/>
      <c r="AK50" s="260"/>
      <c r="AL50" s="260"/>
      <c r="AM50" s="261"/>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row>
    <row r="51" spans="1:80" ht="15.75" thickBot="1" x14ac:dyDescent="0.3">
      <c r="A51" s="78"/>
      <c r="B51" s="78"/>
      <c r="C51" s="78"/>
      <c r="D51" s="78"/>
      <c r="E51" s="78"/>
      <c r="F51" s="78"/>
      <c r="G51" s="78"/>
      <c r="H51" s="78"/>
      <c r="I51" s="78"/>
      <c r="J51" s="262"/>
      <c r="K51" s="263"/>
      <c r="L51" s="263"/>
      <c r="M51" s="263"/>
      <c r="N51" s="263"/>
      <c r="O51" s="264"/>
      <c r="P51" s="262"/>
      <c r="Q51" s="263"/>
      <c r="R51" s="263"/>
      <c r="S51" s="263"/>
      <c r="T51" s="263"/>
      <c r="U51" s="264"/>
      <c r="V51" s="262"/>
      <c r="W51" s="263"/>
      <c r="X51" s="263"/>
      <c r="Y51" s="263"/>
      <c r="Z51" s="263"/>
      <c r="AA51" s="264"/>
      <c r="AB51" s="262"/>
      <c r="AC51" s="263"/>
      <c r="AD51" s="263"/>
      <c r="AE51" s="263"/>
      <c r="AF51" s="263"/>
      <c r="AG51" s="264"/>
      <c r="AH51" s="262"/>
      <c r="AI51" s="263"/>
      <c r="AJ51" s="263"/>
      <c r="AK51" s="263"/>
      <c r="AL51" s="263"/>
      <c r="AM51" s="264"/>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row>
    <row r="52" spans="1:80" x14ac:dyDescent="0.25">
      <c r="A52" s="78"/>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row>
    <row r="53" spans="1:80" ht="15" customHeight="1" x14ac:dyDescent="0.25">
      <c r="A53" s="78"/>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row>
    <row r="54" spans="1:80" ht="15" customHeight="1" x14ac:dyDescent="0.25">
      <c r="A54" s="78"/>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row>
    <row r="55" spans="1:80" x14ac:dyDescent="0.25">
      <c r="A55" s="78"/>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row>
    <row r="56" spans="1:80" x14ac:dyDescent="0.25">
      <c r="A56" s="78"/>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row>
    <row r="57" spans="1:80" x14ac:dyDescent="0.25">
      <c r="A57" s="78"/>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row>
    <row r="58" spans="1:80" x14ac:dyDescent="0.25">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row>
    <row r="59" spans="1:80" x14ac:dyDescent="0.25">
      <c r="A59" s="78"/>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row>
    <row r="60" spans="1:80" x14ac:dyDescent="0.25">
      <c r="A60" s="78"/>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row>
    <row r="61" spans="1:80" x14ac:dyDescent="0.25">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row>
    <row r="62" spans="1:80" x14ac:dyDescent="0.25">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row>
    <row r="63" spans="1:80" x14ac:dyDescent="0.25">
      <c r="A63" s="78"/>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row>
    <row r="64" spans="1:80" x14ac:dyDescent="0.25">
      <c r="A64" s="78"/>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row>
    <row r="65" spans="1:80" x14ac:dyDescent="0.25">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row>
    <row r="66" spans="1:80" x14ac:dyDescent="0.25">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row>
    <row r="67" spans="1:80" x14ac:dyDescent="0.25">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row>
    <row r="68" spans="1:80" x14ac:dyDescent="0.25">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row>
    <row r="69" spans="1:80" x14ac:dyDescent="0.25">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8"/>
      <c r="BR69" s="78"/>
      <c r="BS69" s="78"/>
      <c r="BT69" s="78"/>
      <c r="BU69" s="78"/>
      <c r="BV69" s="78"/>
      <c r="BW69" s="78"/>
      <c r="BX69" s="78"/>
      <c r="BY69" s="78"/>
      <c r="BZ69" s="78"/>
      <c r="CA69" s="78"/>
      <c r="CB69" s="78"/>
    </row>
    <row r="70" spans="1:80" x14ac:dyDescent="0.25">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8"/>
      <c r="BS70" s="78"/>
      <c r="BT70" s="78"/>
      <c r="BU70" s="78"/>
      <c r="BV70" s="78"/>
      <c r="BW70" s="78"/>
      <c r="BX70" s="78"/>
      <c r="BY70" s="78"/>
      <c r="BZ70" s="78"/>
      <c r="CA70" s="78"/>
      <c r="CB70" s="78"/>
    </row>
    <row r="71" spans="1:80" x14ac:dyDescent="0.25">
      <c r="A71" s="78"/>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8"/>
      <c r="BR71" s="78"/>
      <c r="BS71" s="78"/>
      <c r="BT71" s="78"/>
      <c r="BU71" s="78"/>
      <c r="BV71" s="78"/>
      <c r="BW71" s="78"/>
      <c r="BX71" s="78"/>
      <c r="BY71" s="78"/>
      <c r="BZ71" s="78"/>
      <c r="CA71" s="78"/>
      <c r="CB71" s="78"/>
    </row>
    <row r="72" spans="1:80" x14ac:dyDescent="0.25">
      <c r="A72" s="78"/>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row>
    <row r="73" spans="1:80" x14ac:dyDescent="0.25">
      <c r="A73" s="78"/>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c r="BI73" s="78"/>
      <c r="BJ73" s="78"/>
      <c r="BK73" s="78"/>
      <c r="BL73" s="78"/>
      <c r="BM73" s="78"/>
      <c r="BN73" s="78"/>
      <c r="BO73" s="78"/>
      <c r="BP73" s="78"/>
      <c r="BQ73" s="78"/>
      <c r="BR73" s="78"/>
      <c r="BS73" s="78"/>
      <c r="BT73" s="78"/>
      <c r="BU73" s="78"/>
      <c r="BV73" s="78"/>
      <c r="BW73" s="78"/>
      <c r="BX73" s="78"/>
      <c r="BY73" s="78"/>
      <c r="BZ73" s="78"/>
      <c r="CA73" s="78"/>
      <c r="CB73" s="78"/>
    </row>
    <row r="74" spans="1:80" x14ac:dyDescent="0.25">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row>
    <row r="75" spans="1:80" x14ac:dyDescent="0.25">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row>
    <row r="76" spans="1:80" x14ac:dyDescent="0.25">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row>
    <row r="77" spans="1:80" x14ac:dyDescent="0.25">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c r="BI77" s="78"/>
      <c r="BJ77" s="78"/>
      <c r="BK77" s="78"/>
      <c r="BL77" s="78"/>
      <c r="BM77" s="78"/>
      <c r="BN77" s="78"/>
      <c r="BO77" s="78"/>
      <c r="BP77" s="78"/>
      <c r="BQ77" s="78"/>
      <c r="BR77" s="78"/>
      <c r="BS77" s="78"/>
      <c r="BT77" s="78"/>
      <c r="BU77" s="78"/>
      <c r="BV77" s="78"/>
      <c r="BW77" s="78"/>
      <c r="BX77" s="78"/>
      <c r="BY77" s="78"/>
      <c r="BZ77" s="78"/>
      <c r="CA77" s="78"/>
      <c r="CB77" s="78"/>
    </row>
    <row r="78" spans="1:80" x14ac:dyDescent="0.25">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8"/>
      <c r="BV78" s="78"/>
      <c r="BW78" s="78"/>
      <c r="BX78" s="78"/>
      <c r="BY78" s="78"/>
      <c r="BZ78" s="78"/>
      <c r="CA78" s="78"/>
      <c r="CB78" s="78"/>
    </row>
    <row r="79" spans="1:80" x14ac:dyDescent="0.25">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c r="BJ79" s="78"/>
      <c r="BK79" s="78"/>
    </row>
    <row r="80" spans="1:80" x14ac:dyDescent="0.25">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c r="BI80" s="78"/>
      <c r="BJ80" s="78"/>
      <c r="BK80" s="78"/>
    </row>
    <row r="81" spans="1:63" x14ac:dyDescent="0.25">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row>
    <row r="82" spans="1:63" x14ac:dyDescent="0.25">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row>
    <row r="83" spans="1:63" x14ac:dyDescent="0.25">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row>
    <row r="84" spans="1:63" x14ac:dyDescent="0.25">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row>
    <row r="85" spans="1:63" x14ac:dyDescent="0.25">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c r="BI85" s="78"/>
      <c r="BJ85" s="78"/>
      <c r="BK85" s="78"/>
    </row>
    <row r="86" spans="1:63" x14ac:dyDescent="0.25">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row>
    <row r="87" spans="1:63" x14ac:dyDescent="0.25">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row>
    <row r="88" spans="1:63" x14ac:dyDescent="0.25">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row>
    <row r="89" spans="1:63" x14ac:dyDescent="0.25">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row>
    <row r="90" spans="1:63" x14ac:dyDescent="0.25">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row>
    <row r="91" spans="1:63" x14ac:dyDescent="0.25">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row>
    <row r="92" spans="1:63" x14ac:dyDescent="0.25">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row>
    <row r="93" spans="1:63" x14ac:dyDescent="0.25">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row>
    <row r="94" spans="1:63" x14ac:dyDescent="0.25">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row>
    <row r="95" spans="1:63" x14ac:dyDescent="0.25">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row>
    <row r="96" spans="1:63" x14ac:dyDescent="0.25">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row>
    <row r="97" spans="1:63" x14ac:dyDescent="0.25">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row>
    <row r="98" spans="1:63" x14ac:dyDescent="0.25">
      <c r="A98" s="78"/>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row>
    <row r="99" spans="1:63" x14ac:dyDescent="0.25">
      <c r="A99" s="78"/>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row>
    <row r="100" spans="1:63" x14ac:dyDescent="0.25">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row>
    <row r="101" spans="1:63" x14ac:dyDescent="0.25">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row>
    <row r="102" spans="1:63" x14ac:dyDescent="0.25">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row>
    <row r="103" spans="1:63" x14ac:dyDescent="0.25">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row>
    <row r="104" spans="1:63" x14ac:dyDescent="0.25">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row>
    <row r="105" spans="1:63" x14ac:dyDescent="0.25">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row>
    <row r="106" spans="1:63" x14ac:dyDescent="0.25">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row>
    <row r="107" spans="1:63" x14ac:dyDescent="0.25">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c r="BI107" s="78"/>
      <c r="BJ107" s="78"/>
      <c r="BK107" s="78"/>
    </row>
    <row r="108" spans="1:63" x14ac:dyDescent="0.25">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c r="BI108" s="78"/>
      <c r="BJ108" s="78"/>
      <c r="BK108" s="78"/>
    </row>
    <row r="109" spans="1:63" x14ac:dyDescent="0.25">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row>
    <row r="110" spans="1:63" x14ac:dyDescent="0.25">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row>
    <row r="111" spans="1:63" x14ac:dyDescent="0.25">
      <c r="A111" s="78"/>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row>
    <row r="112" spans="1:63" x14ac:dyDescent="0.25">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row>
    <row r="113" spans="1:63" x14ac:dyDescent="0.25">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row>
    <row r="114" spans="1:63" x14ac:dyDescent="0.25">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row>
    <row r="115" spans="1:63" x14ac:dyDescent="0.25">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row>
    <row r="116" spans="1:63" x14ac:dyDescent="0.25">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row>
    <row r="117" spans="1:63" x14ac:dyDescent="0.25">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c r="BI117" s="78"/>
      <c r="BJ117" s="78"/>
      <c r="BK117" s="78"/>
    </row>
    <row r="118" spans="1:63" x14ac:dyDescent="0.25">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c r="BI118" s="78"/>
      <c r="BJ118" s="78"/>
      <c r="BK118" s="78"/>
    </row>
    <row r="119" spans="1:63" x14ac:dyDescent="0.25">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row>
    <row r="120" spans="1:63" x14ac:dyDescent="0.25">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row>
    <row r="121" spans="1:63" x14ac:dyDescent="0.25">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row>
    <row r="122" spans="1:63" x14ac:dyDescent="0.25">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c r="BI122" s="78"/>
      <c r="BJ122" s="78"/>
      <c r="BK122" s="78"/>
    </row>
    <row r="123" spans="1:63" x14ac:dyDescent="0.25">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row>
    <row r="124" spans="1:63" x14ac:dyDescent="0.25">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row>
    <row r="125" spans="1:63" x14ac:dyDescent="0.25">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row>
    <row r="126" spans="1:63" x14ac:dyDescent="0.25">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row>
    <row r="127" spans="1:63" x14ac:dyDescent="0.25">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c r="BI127" s="78"/>
      <c r="BJ127" s="78"/>
      <c r="BK127" s="78"/>
    </row>
    <row r="128" spans="1:63" x14ac:dyDescent="0.25">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row>
    <row r="129" spans="2:63" x14ac:dyDescent="0.25">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row>
    <row r="130" spans="2:63" x14ac:dyDescent="0.25">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row>
    <row r="131" spans="2:63" x14ac:dyDescent="0.25">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c r="BG131" s="78"/>
      <c r="BH131" s="78"/>
      <c r="BI131" s="78"/>
      <c r="BJ131" s="78"/>
      <c r="BK131" s="78"/>
    </row>
    <row r="132" spans="2:63" x14ac:dyDescent="0.25">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row>
    <row r="133" spans="2:63" x14ac:dyDescent="0.25">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c r="BI133" s="78"/>
      <c r="BJ133" s="78"/>
      <c r="BK133" s="78"/>
    </row>
    <row r="134" spans="2:63" x14ac:dyDescent="0.25">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row>
    <row r="135" spans="2:63" x14ac:dyDescent="0.25">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row>
    <row r="136" spans="2:63" x14ac:dyDescent="0.25">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row>
    <row r="137" spans="2:63" x14ac:dyDescent="0.25">
      <c r="B137" s="78"/>
      <c r="C137" s="78"/>
      <c r="D137" s="78"/>
      <c r="E137" s="78"/>
      <c r="F137" s="78"/>
      <c r="G137" s="78"/>
      <c r="H137" s="78"/>
      <c r="I137" s="78"/>
    </row>
    <row r="138" spans="2:63" x14ac:dyDescent="0.25">
      <c r="B138" s="78"/>
      <c r="C138" s="78"/>
      <c r="D138" s="78"/>
      <c r="E138" s="78"/>
      <c r="F138" s="78"/>
      <c r="G138" s="78"/>
      <c r="H138" s="78"/>
      <c r="I138" s="78"/>
    </row>
    <row r="139" spans="2:63" x14ac:dyDescent="0.25">
      <c r="B139" s="78"/>
      <c r="C139" s="78"/>
      <c r="D139" s="78"/>
      <c r="E139" s="78"/>
      <c r="F139" s="78"/>
      <c r="G139" s="78"/>
      <c r="H139" s="78"/>
      <c r="I139" s="78"/>
    </row>
    <row r="140" spans="2:63" x14ac:dyDescent="0.25">
      <c r="B140" s="78"/>
      <c r="C140" s="78"/>
      <c r="D140" s="78"/>
      <c r="E140" s="78"/>
      <c r="F140" s="78"/>
      <c r="G140" s="78"/>
      <c r="H140" s="78"/>
      <c r="I140" s="78"/>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E40" sqref="AE40"/>
    </sheetView>
  </sheetViews>
  <sheetFormatPr baseColWidth="10" defaultColWidth="10.710937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row>
    <row r="2" spans="1:91" ht="18" customHeight="1" x14ac:dyDescent="0.25">
      <c r="A2" s="78"/>
      <c r="B2" s="333" t="s">
        <v>141</v>
      </c>
      <c r="C2" s="334"/>
      <c r="D2" s="334"/>
      <c r="E2" s="334"/>
      <c r="F2" s="334"/>
      <c r="G2" s="334"/>
      <c r="H2" s="334"/>
      <c r="I2" s="334"/>
      <c r="J2" s="255" t="s">
        <v>2</v>
      </c>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row>
    <row r="3" spans="1:91" ht="18.75" customHeight="1" x14ac:dyDescent="0.25">
      <c r="A3" s="78"/>
      <c r="B3" s="334"/>
      <c r="C3" s="334"/>
      <c r="D3" s="334"/>
      <c r="E3" s="334"/>
      <c r="F3" s="334"/>
      <c r="G3" s="334"/>
      <c r="H3" s="334"/>
      <c r="I3" s="334"/>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row>
    <row r="4" spans="1:91" ht="15" customHeight="1" x14ac:dyDescent="0.25">
      <c r="A4" s="78"/>
      <c r="B4" s="334"/>
      <c r="C4" s="334"/>
      <c r="D4" s="334"/>
      <c r="E4" s="334"/>
      <c r="F4" s="334"/>
      <c r="G4" s="334"/>
      <c r="H4" s="334"/>
      <c r="I4" s="334"/>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row>
    <row r="5" spans="1:91" ht="15.75" thickBot="1" x14ac:dyDescent="0.3">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row>
    <row r="6" spans="1:91" ht="15" customHeight="1" x14ac:dyDescent="0.25">
      <c r="A6" s="78"/>
      <c r="B6" s="266" t="s">
        <v>4</v>
      </c>
      <c r="C6" s="266"/>
      <c r="D6" s="267"/>
      <c r="E6" s="304" t="s">
        <v>108</v>
      </c>
      <c r="F6" s="305"/>
      <c r="G6" s="305"/>
      <c r="H6" s="305"/>
      <c r="I6" s="306"/>
      <c r="J6" s="41" t="str">
        <f ca="1">IF(AND('Mapa final'!$Y$21="Muy Alta",'Mapa final'!$AA$21="Leve"),CONCATENATE("R1C",'Mapa final'!$O$21),"")</f>
        <v/>
      </c>
      <c r="K6" s="42" t="str">
        <f ca="1">IF(AND('Mapa final'!$Y$22="Muy Alta",'Mapa final'!$AA$22="Leve"),CONCATENATE("R1C",'Mapa final'!$O$22),"")</f>
        <v/>
      </c>
      <c r="L6" s="42" t="str">
        <f ca="1">IF(AND('Mapa final'!$Y$23="Muy Alta",'Mapa final'!$AA$23="Leve"),CONCATENATE("R1C",'Mapa final'!$O$23),"")</f>
        <v/>
      </c>
      <c r="M6" s="42" t="str">
        <f>IF(AND('Mapa final'!$Y$24="Muy Alta",'Mapa final'!$AA$24="Leve"),CONCATENATE("R1C",'Mapa final'!$O$24),"")</f>
        <v/>
      </c>
      <c r="N6" s="42" t="str">
        <f>IF(AND('Mapa final'!$Y$25="Muy Alta",'Mapa final'!$AA$25="Leve"),CONCATENATE("R1C",'Mapa final'!$O$25),"")</f>
        <v/>
      </c>
      <c r="O6" s="43" t="str">
        <f>IF(AND('Mapa final'!$Y$26="Muy Alta",'Mapa final'!$AA$26="Leve"),CONCATENATE("R1C",'Mapa final'!$O$26),"")</f>
        <v/>
      </c>
      <c r="P6" s="41" t="str">
        <f ca="1">IF(AND('Mapa final'!$Y$21="Muy Alta",'Mapa final'!$AA$21="Menor"),CONCATENATE("R1C",'Mapa final'!$O$21),"")</f>
        <v/>
      </c>
      <c r="Q6" s="42" t="str">
        <f ca="1">IF(AND('Mapa final'!$Y$22="Muy Alta",'Mapa final'!$AA$22="Menor"),CONCATENATE("R1C",'Mapa final'!$O$22),"")</f>
        <v/>
      </c>
      <c r="R6" s="42" t="str">
        <f ca="1">IF(AND('Mapa final'!$Y$23="Muy Alta",'Mapa final'!$AA$23="Menor"),CONCATENATE("R1C",'Mapa final'!$O$23),"")</f>
        <v/>
      </c>
      <c r="S6" s="42" t="str">
        <f>IF(AND('Mapa final'!$Y$24="Muy Alta",'Mapa final'!$AA$24="Menor"),CONCATENATE("R1C",'Mapa final'!$O$24),"")</f>
        <v/>
      </c>
      <c r="T6" s="42" t="str">
        <f>IF(AND('Mapa final'!$Y$25="Muy Alta",'Mapa final'!$AA$25="Menor"),CONCATENATE("R1C",'Mapa final'!$O$25),"")</f>
        <v/>
      </c>
      <c r="U6" s="43" t="str">
        <f>IF(AND('Mapa final'!$Y$26="Muy Alta",'Mapa final'!$AA$26="Menor"),CONCATENATE("R1C",'Mapa final'!$O$26),"")</f>
        <v/>
      </c>
      <c r="V6" s="41" t="str">
        <f ca="1">IF(AND('Mapa final'!$Y$21="Muy Alta",'Mapa final'!$AA$21="Moderado"),CONCATENATE("R1C",'Mapa final'!$O$21),"")</f>
        <v/>
      </c>
      <c r="W6" s="42" t="str">
        <f ca="1">IF(AND('Mapa final'!$Y$22="Muy Alta",'Mapa final'!$AA$22="Moderado"),CONCATENATE("R1C",'Mapa final'!$O$22),"")</f>
        <v/>
      </c>
      <c r="X6" s="42" t="str">
        <f ca="1">IF(AND('Mapa final'!$Y$23="Muy Alta",'Mapa final'!$AA$23="Moderado"),CONCATENATE("R1C",'Mapa final'!$O$23),"")</f>
        <v/>
      </c>
      <c r="Y6" s="42" t="str">
        <f>IF(AND('Mapa final'!$Y$24="Muy Alta",'Mapa final'!$AA$24="Moderado"),CONCATENATE("R1C",'Mapa final'!$O$24),"")</f>
        <v/>
      </c>
      <c r="Z6" s="42" t="str">
        <f>IF(AND('Mapa final'!$Y$25="Muy Alta",'Mapa final'!$AA$25="Moderado"),CONCATENATE("R1C",'Mapa final'!$O$25),"")</f>
        <v/>
      </c>
      <c r="AA6" s="43" t="str">
        <f>IF(AND('Mapa final'!$Y$26="Muy Alta",'Mapa final'!$AA$26="Moderado"),CONCATENATE("R1C",'Mapa final'!$O$26),"")</f>
        <v/>
      </c>
      <c r="AB6" s="41" t="str">
        <f ca="1">IF(AND('Mapa final'!$Y$21="Muy Alta",'Mapa final'!$AA$21="Mayor"),CONCATENATE("R1C",'Mapa final'!$O$21),"")</f>
        <v/>
      </c>
      <c r="AC6" s="42" t="str">
        <f ca="1">IF(AND('Mapa final'!$Y$22="Muy Alta",'Mapa final'!$AA$22="Mayor"),CONCATENATE("R1C",'Mapa final'!$O$22),"")</f>
        <v/>
      </c>
      <c r="AD6" s="42" t="str">
        <f ca="1">IF(AND('Mapa final'!$Y$23="Muy Alta",'Mapa final'!$AA$23="Mayor"),CONCATENATE("R1C",'Mapa final'!$O$23),"")</f>
        <v/>
      </c>
      <c r="AE6" s="42" t="str">
        <f>IF(AND('Mapa final'!$Y$24="Muy Alta",'Mapa final'!$AA$24="Mayor"),CONCATENATE("R1C",'Mapa final'!$O$24),"")</f>
        <v/>
      </c>
      <c r="AF6" s="42" t="str">
        <f>IF(AND('Mapa final'!$Y$25="Muy Alta",'Mapa final'!$AA$25="Mayor"),CONCATENATE("R1C",'Mapa final'!$O$25),"")</f>
        <v/>
      </c>
      <c r="AG6" s="43" t="str">
        <f>IF(AND('Mapa final'!$Y$26="Muy Alta",'Mapa final'!$AA$26="Mayor"),CONCATENATE("R1C",'Mapa final'!$O$26),"")</f>
        <v/>
      </c>
      <c r="AH6" s="44" t="str">
        <f ca="1">IF(AND('Mapa final'!$Y$21="Muy Alta",'Mapa final'!$AA$21="Catastrófico"),CONCATENATE("R1C",'Mapa final'!$O$21),"")</f>
        <v/>
      </c>
      <c r="AI6" s="45" t="str">
        <f ca="1">IF(AND('Mapa final'!$Y$22="Muy Alta",'Mapa final'!$AA$22="Catastrófico"),CONCATENATE("R1C",'Mapa final'!$O$22),"")</f>
        <v/>
      </c>
      <c r="AJ6" s="45" t="str">
        <f ca="1">IF(AND('Mapa final'!$Y$23="Muy Alta",'Mapa final'!$AA$23="Catastrófico"),CONCATENATE("R1C",'Mapa final'!$O$23),"")</f>
        <v/>
      </c>
      <c r="AK6" s="45" t="str">
        <f>IF(AND('Mapa final'!$Y$24="Muy Alta",'Mapa final'!$AA$24="Catastrófico"),CONCATENATE("R1C",'Mapa final'!$O$24),"")</f>
        <v/>
      </c>
      <c r="AL6" s="45" t="str">
        <f>IF(AND('Mapa final'!$Y$25="Muy Alta",'Mapa final'!$AA$25="Catastrófico"),CONCATENATE("R1C",'Mapa final'!$O$25),"")</f>
        <v/>
      </c>
      <c r="AM6" s="46" t="str">
        <f>IF(AND('Mapa final'!$Y$26="Muy Alta",'Mapa final'!$AA$26="Catastrófico"),CONCATENATE("R1C",'Mapa final'!$O$26),"")</f>
        <v/>
      </c>
      <c r="AN6" s="78"/>
      <c r="AO6" s="324" t="s">
        <v>74</v>
      </c>
      <c r="AP6" s="325"/>
      <c r="AQ6" s="325"/>
      <c r="AR6" s="325"/>
      <c r="AS6" s="325"/>
      <c r="AT6" s="326"/>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row>
    <row r="7" spans="1:91" ht="15" customHeight="1" x14ac:dyDescent="0.25">
      <c r="A7" s="78"/>
      <c r="B7" s="266"/>
      <c r="C7" s="266"/>
      <c r="D7" s="267"/>
      <c r="E7" s="307"/>
      <c r="F7" s="308"/>
      <c r="G7" s="308"/>
      <c r="H7" s="308"/>
      <c r="I7" s="309"/>
      <c r="J7" s="47" t="str">
        <f ca="1">IF(AND('Mapa final'!$Y$27="Muy Alta",'Mapa final'!$AA$27="Leve"),CONCATENATE("R2C",'Mapa final'!$O$27),"")</f>
        <v/>
      </c>
      <c r="K7" s="48" t="str">
        <f ca="1">IF(AND('Mapa final'!$Y$28="Muy Alta",'Mapa final'!$AA$28="Leve"),CONCATENATE("R2C",'Mapa final'!$O$28),"")</f>
        <v/>
      </c>
      <c r="L7" s="48" t="str">
        <f ca="1">IF(AND('Mapa final'!$Y$29="Muy Alta",'Mapa final'!$AA$29="Leve"),CONCATENATE("R2C",'Mapa final'!$O$29),"")</f>
        <v/>
      </c>
      <c r="M7" s="48" t="str">
        <f>IF(AND('Mapa final'!$Y$30="Muy Alta",'Mapa final'!$AA$30="Leve"),CONCATENATE("R2C",'Mapa final'!$O$30),"")</f>
        <v/>
      </c>
      <c r="N7" s="48" t="str">
        <f>IF(AND('Mapa final'!$Y$31="Muy Alta",'Mapa final'!$AA$31="Leve"),CONCATENATE("R2C",'Mapa final'!$O$31),"")</f>
        <v/>
      </c>
      <c r="O7" s="49" t="str">
        <f>IF(AND('Mapa final'!$Y$32="Muy Alta",'Mapa final'!$AA$32="Leve"),CONCATENATE("R2C",'Mapa final'!$O$32),"")</f>
        <v/>
      </c>
      <c r="P7" s="47" t="str">
        <f ca="1">IF(AND('Mapa final'!$Y$27="Muy Alta",'Mapa final'!$AA$27="Menor"),CONCATENATE("R2C",'Mapa final'!$O$27),"")</f>
        <v/>
      </c>
      <c r="Q7" s="48" t="str">
        <f ca="1">IF(AND('Mapa final'!$Y$28="Muy Alta",'Mapa final'!$AA$28="Menor"),CONCATENATE("R2C",'Mapa final'!$O$28),"")</f>
        <v/>
      </c>
      <c r="R7" s="48" t="str">
        <f ca="1">IF(AND('Mapa final'!$Y$29="Muy Alta",'Mapa final'!$AA$29="Menor"),CONCATENATE("R2C",'Mapa final'!$O$29),"")</f>
        <v/>
      </c>
      <c r="S7" s="48" t="str">
        <f>IF(AND('Mapa final'!$Y$30="Muy Alta",'Mapa final'!$AA$30="Menor"),CONCATENATE("R2C",'Mapa final'!$O$30),"")</f>
        <v/>
      </c>
      <c r="T7" s="48" t="str">
        <f>IF(AND('Mapa final'!$Y$31="Muy Alta",'Mapa final'!$AA$31="Menor"),CONCATENATE("R2C",'Mapa final'!$O$31),"")</f>
        <v/>
      </c>
      <c r="U7" s="49" t="str">
        <f>IF(AND('Mapa final'!$Y$32="Muy Alta",'Mapa final'!$AA$32="Menor"),CONCATENATE("R2C",'Mapa final'!$O$32),"")</f>
        <v/>
      </c>
      <c r="V7" s="47" t="str">
        <f ca="1">IF(AND('Mapa final'!$Y$27="Muy Alta",'Mapa final'!$AA$27="Moderado"),CONCATENATE("R2C",'Mapa final'!$O$27),"")</f>
        <v/>
      </c>
      <c r="W7" s="48" t="str">
        <f ca="1">IF(AND('Mapa final'!$Y$28="Muy Alta",'Mapa final'!$AA$28="Moderado"),CONCATENATE("R2C",'Mapa final'!$O$28),"")</f>
        <v/>
      </c>
      <c r="X7" s="48" t="str">
        <f ca="1">IF(AND('Mapa final'!$Y$29="Muy Alta",'Mapa final'!$AA$29="Moderado"),CONCATENATE("R2C",'Mapa final'!$O$29),"")</f>
        <v/>
      </c>
      <c r="Y7" s="48" t="str">
        <f>IF(AND('Mapa final'!$Y$30="Muy Alta",'Mapa final'!$AA$30="Moderado"),CONCATENATE("R2C",'Mapa final'!$O$30),"")</f>
        <v/>
      </c>
      <c r="Z7" s="48" t="str">
        <f>IF(AND('Mapa final'!$Y$31="Muy Alta",'Mapa final'!$AA$31="Moderado"),CONCATENATE("R2C",'Mapa final'!$O$31),"")</f>
        <v/>
      </c>
      <c r="AA7" s="49" t="str">
        <f>IF(AND('Mapa final'!$Y$32="Muy Alta",'Mapa final'!$AA$32="Moderado"),CONCATENATE("R2C",'Mapa final'!$O$32),"")</f>
        <v/>
      </c>
      <c r="AB7" s="47" t="str">
        <f ca="1">IF(AND('Mapa final'!$Y$27="Muy Alta",'Mapa final'!$AA$27="Mayor"),CONCATENATE("R2C",'Mapa final'!$O$27),"")</f>
        <v/>
      </c>
      <c r="AC7" s="48" t="str">
        <f ca="1">IF(AND('Mapa final'!$Y$28="Muy Alta",'Mapa final'!$AA$28="Mayor"),CONCATENATE("R2C",'Mapa final'!$O$28),"")</f>
        <v/>
      </c>
      <c r="AD7" s="48" t="str">
        <f ca="1">IF(AND('Mapa final'!$Y$29="Muy Alta",'Mapa final'!$AA$29="Mayor"),CONCATENATE("R2C",'Mapa final'!$O$29),"")</f>
        <v/>
      </c>
      <c r="AE7" s="48" t="str">
        <f>IF(AND('Mapa final'!$Y$30="Muy Alta",'Mapa final'!$AA$30="Mayor"),CONCATENATE("R2C",'Mapa final'!$O$30),"")</f>
        <v/>
      </c>
      <c r="AF7" s="48" t="str">
        <f>IF(AND('Mapa final'!$Y$31="Muy Alta",'Mapa final'!$AA$31="Mayor"),CONCATENATE("R2C",'Mapa final'!$O$31),"")</f>
        <v/>
      </c>
      <c r="AG7" s="49" t="str">
        <f>IF(AND('Mapa final'!$Y$32="Muy Alta",'Mapa final'!$AA$32="Mayor"),CONCATENATE("R2C",'Mapa final'!$O$32),"")</f>
        <v/>
      </c>
      <c r="AH7" s="50" t="str">
        <f ca="1">IF(AND('Mapa final'!$Y$27="Muy Alta",'Mapa final'!$AA$27="Catastrófico"),CONCATENATE("R2C",'Mapa final'!$O$27),"")</f>
        <v/>
      </c>
      <c r="AI7" s="51" t="str">
        <f ca="1">IF(AND('Mapa final'!$Y$28="Muy Alta",'Mapa final'!$AA$28="Catastrófico"),CONCATENATE("R2C",'Mapa final'!$O$28),"")</f>
        <v/>
      </c>
      <c r="AJ7" s="51" t="str">
        <f ca="1">IF(AND('Mapa final'!$Y$29="Muy Alta",'Mapa final'!$AA$29="Catastrófico"),CONCATENATE("R2C",'Mapa final'!$O$29),"")</f>
        <v/>
      </c>
      <c r="AK7" s="51" t="str">
        <f>IF(AND('Mapa final'!$Y$30="Muy Alta",'Mapa final'!$AA$30="Catastrófico"),CONCATENATE("R2C",'Mapa final'!$O$30),"")</f>
        <v/>
      </c>
      <c r="AL7" s="51" t="str">
        <f>IF(AND('Mapa final'!$Y$31="Muy Alta",'Mapa final'!$AA$31="Catastrófico"),CONCATENATE("R2C",'Mapa final'!$O$31),"")</f>
        <v/>
      </c>
      <c r="AM7" s="52" t="str">
        <f>IF(AND('Mapa final'!$Y$32="Muy Alta",'Mapa final'!$AA$32="Catastrófico"),CONCATENATE("R2C",'Mapa final'!$O$32),"")</f>
        <v/>
      </c>
      <c r="AN7" s="78"/>
      <c r="AO7" s="327"/>
      <c r="AP7" s="328"/>
      <c r="AQ7" s="328"/>
      <c r="AR7" s="328"/>
      <c r="AS7" s="328"/>
      <c r="AT7" s="329"/>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row>
    <row r="8" spans="1:91" ht="15" customHeight="1" x14ac:dyDescent="0.25">
      <c r="A8" s="78"/>
      <c r="B8" s="266"/>
      <c r="C8" s="266"/>
      <c r="D8" s="267"/>
      <c r="E8" s="307"/>
      <c r="F8" s="308"/>
      <c r="G8" s="308"/>
      <c r="H8" s="308"/>
      <c r="I8" s="309"/>
      <c r="J8" s="47" t="str">
        <f ca="1">IF(AND('Mapa final'!$Y$33="Muy Alta",'Mapa final'!$AA$33="Leve"),CONCATENATE("R3C",'Mapa final'!$O$33),"")</f>
        <v/>
      </c>
      <c r="K8" s="48" t="str">
        <f ca="1">IF(AND('Mapa final'!$Y$34="Muy Alta",'Mapa final'!$AA$34="Leve"),CONCATENATE("R3C",'Mapa final'!$O$34),"")</f>
        <v/>
      </c>
      <c r="L8" s="48" t="str">
        <f ca="1">IF(AND('Mapa final'!$Y$35="Muy Alta",'Mapa final'!$AA$35="Leve"),CONCATENATE("R3C",'Mapa final'!$O$35),"")</f>
        <v/>
      </c>
      <c r="M8" s="48" t="str">
        <f>IF(AND('Mapa final'!$Y$36="Muy Alta",'Mapa final'!$AA$36="Leve"),CONCATENATE("R3C",'Mapa final'!$O$36),"")</f>
        <v/>
      </c>
      <c r="N8" s="48" t="str">
        <f>IF(AND('Mapa final'!$Y$37="Muy Alta",'Mapa final'!$AA$37="Leve"),CONCATENATE("R3C",'Mapa final'!$O$37),"")</f>
        <v/>
      </c>
      <c r="O8" s="49" t="str">
        <f>IF(AND('Mapa final'!$Y$38="Muy Alta",'Mapa final'!$AA$38="Leve"),CONCATENATE("R3C",'Mapa final'!$O$38),"")</f>
        <v/>
      </c>
      <c r="P8" s="47" t="str">
        <f ca="1">IF(AND('Mapa final'!$Y$33="Muy Alta",'Mapa final'!$AA$33="Menor"),CONCATENATE("R3C",'Mapa final'!$O$33),"")</f>
        <v/>
      </c>
      <c r="Q8" s="48" t="str">
        <f ca="1">IF(AND('Mapa final'!$Y$34="Muy Alta",'Mapa final'!$AA$34="Menor"),CONCATENATE("R3C",'Mapa final'!$O$34),"")</f>
        <v/>
      </c>
      <c r="R8" s="48" t="str">
        <f ca="1">IF(AND('Mapa final'!$Y$35="Muy Alta",'Mapa final'!$AA$35="Menor"),CONCATENATE("R3C",'Mapa final'!$O$35),"")</f>
        <v/>
      </c>
      <c r="S8" s="48" t="str">
        <f>IF(AND('Mapa final'!$Y$36="Muy Alta",'Mapa final'!$AA$36="Menor"),CONCATENATE("R3C",'Mapa final'!$O$36),"")</f>
        <v/>
      </c>
      <c r="T8" s="48" t="str">
        <f>IF(AND('Mapa final'!$Y$37="Muy Alta",'Mapa final'!$AA$37="Menor"),CONCATENATE("R3C",'Mapa final'!$O$37),"")</f>
        <v/>
      </c>
      <c r="U8" s="49" t="str">
        <f>IF(AND('Mapa final'!$Y$38="Muy Alta",'Mapa final'!$AA$38="Menor"),CONCATENATE("R3C",'Mapa final'!$O$38),"")</f>
        <v/>
      </c>
      <c r="V8" s="47" t="str">
        <f ca="1">IF(AND('Mapa final'!$Y$33="Muy Alta",'Mapa final'!$AA$33="Moderado"),CONCATENATE("R3C",'Mapa final'!$O$33),"")</f>
        <v/>
      </c>
      <c r="W8" s="48" t="str">
        <f ca="1">IF(AND('Mapa final'!$Y$34="Muy Alta",'Mapa final'!$AA$34="Moderado"),CONCATENATE("R3C",'Mapa final'!$O$34),"")</f>
        <v/>
      </c>
      <c r="X8" s="48" t="str">
        <f ca="1">IF(AND('Mapa final'!$Y$35="Muy Alta",'Mapa final'!$AA$35="Moderado"),CONCATENATE("R3C",'Mapa final'!$O$35),"")</f>
        <v/>
      </c>
      <c r="Y8" s="48" t="str">
        <f>IF(AND('Mapa final'!$Y$36="Muy Alta",'Mapa final'!$AA$36="Moderado"),CONCATENATE("R3C",'Mapa final'!$O$36),"")</f>
        <v/>
      </c>
      <c r="Z8" s="48" t="str">
        <f>IF(AND('Mapa final'!$Y$37="Muy Alta",'Mapa final'!$AA$37="Moderado"),CONCATENATE("R3C",'Mapa final'!$O$37),"")</f>
        <v/>
      </c>
      <c r="AA8" s="49" t="str">
        <f>IF(AND('Mapa final'!$Y$38="Muy Alta",'Mapa final'!$AA$38="Moderado"),CONCATENATE("R3C",'Mapa final'!$O$38),"")</f>
        <v/>
      </c>
      <c r="AB8" s="47" t="str">
        <f ca="1">IF(AND('Mapa final'!$Y$33="Muy Alta",'Mapa final'!$AA$33="Mayor"),CONCATENATE("R3C",'Mapa final'!$O$33),"")</f>
        <v/>
      </c>
      <c r="AC8" s="48" t="str">
        <f ca="1">IF(AND('Mapa final'!$Y$34="Muy Alta",'Mapa final'!$AA$34="Mayor"),CONCATENATE("R3C",'Mapa final'!$O$34),"")</f>
        <v/>
      </c>
      <c r="AD8" s="48" t="str">
        <f ca="1">IF(AND('Mapa final'!$Y$35="Muy Alta",'Mapa final'!$AA$35="Mayor"),CONCATENATE("R3C",'Mapa final'!$O$35),"")</f>
        <v/>
      </c>
      <c r="AE8" s="48" t="str">
        <f>IF(AND('Mapa final'!$Y$36="Muy Alta",'Mapa final'!$AA$36="Mayor"),CONCATENATE("R3C",'Mapa final'!$O$36),"")</f>
        <v/>
      </c>
      <c r="AF8" s="48" t="str">
        <f>IF(AND('Mapa final'!$Y$37="Muy Alta",'Mapa final'!$AA$37="Mayor"),CONCATENATE("R3C",'Mapa final'!$O$37),"")</f>
        <v/>
      </c>
      <c r="AG8" s="49" t="str">
        <f>IF(AND('Mapa final'!$Y$38="Muy Alta",'Mapa final'!$AA$38="Mayor"),CONCATENATE("R3C",'Mapa final'!$O$38),"")</f>
        <v/>
      </c>
      <c r="AH8" s="50" t="str">
        <f ca="1">IF(AND('Mapa final'!$Y$33="Muy Alta",'Mapa final'!$AA$33="Catastrófico"),CONCATENATE("R3C",'Mapa final'!$O$33),"")</f>
        <v/>
      </c>
      <c r="AI8" s="51" t="str">
        <f ca="1">IF(AND('Mapa final'!$Y$34="Muy Alta",'Mapa final'!$AA$34="Catastrófico"),CONCATENATE("R3C",'Mapa final'!$O$34),"")</f>
        <v/>
      </c>
      <c r="AJ8" s="51" t="str">
        <f ca="1">IF(AND('Mapa final'!$Y$35="Muy Alta",'Mapa final'!$AA$35="Catastrófico"),CONCATENATE("R3C",'Mapa final'!$O$35),"")</f>
        <v/>
      </c>
      <c r="AK8" s="51" t="str">
        <f>IF(AND('Mapa final'!$Y$36="Muy Alta",'Mapa final'!$AA$36="Catastrófico"),CONCATENATE("R3C",'Mapa final'!$O$36),"")</f>
        <v/>
      </c>
      <c r="AL8" s="51" t="str">
        <f>IF(AND('Mapa final'!$Y$37="Muy Alta",'Mapa final'!$AA$37="Catastrófico"),CONCATENATE("R3C",'Mapa final'!$O$37),"")</f>
        <v/>
      </c>
      <c r="AM8" s="52" t="str">
        <f>IF(AND('Mapa final'!$Y$38="Muy Alta",'Mapa final'!$AA$38="Catastrófico"),CONCATENATE("R3C",'Mapa final'!$O$38),"")</f>
        <v/>
      </c>
      <c r="AN8" s="78"/>
      <c r="AO8" s="327"/>
      <c r="AP8" s="328"/>
      <c r="AQ8" s="328"/>
      <c r="AR8" s="328"/>
      <c r="AS8" s="328"/>
      <c r="AT8" s="329"/>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row>
    <row r="9" spans="1:91" ht="15" customHeight="1" x14ac:dyDescent="0.25">
      <c r="A9" s="78"/>
      <c r="B9" s="266"/>
      <c r="C9" s="266"/>
      <c r="D9" s="267"/>
      <c r="E9" s="307"/>
      <c r="F9" s="308"/>
      <c r="G9" s="308"/>
      <c r="H9" s="308"/>
      <c r="I9" s="309"/>
      <c r="J9" s="47" t="str">
        <f ca="1">IF(AND('Mapa final'!$Y$39="Muy Alta",'Mapa final'!$AA$39="Leve"),CONCATENATE("R4C",'Mapa final'!$O$39),"")</f>
        <v/>
      </c>
      <c r="K9" s="48" t="str">
        <f ca="1">IF(AND('Mapa final'!$Y$40="Muy Alta",'Mapa final'!$AA$40="Leve"),CONCATENATE("R4C",'Mapa final'!$O$40),"")</f>
        <v/>
      </c>
      <c r="L9" s="48" t="str">
        <f ca="1">IF(AND('Mapa final'!$Y$41="Muy Alta",'Mapa final'!$AA$41="Leve"),CONCATENATE("R4C",'Mapa final'!$O$41),"")</f>
        <v/>
      </c>
      <c r="M9" s="48" t="str">
        <f>IF(AND('Mapa final'!$Y$42="Muy Alta",'Mapa final'!$AA$42="Leve"),CONCATENATE("R4C",'Mapa final'!$O$42),"")</f>
        <v/>
      </c>
      <c r="N9" s="48" t="str">
        <f>IF(AND('Mapa final'!$Y$43="Muy Alta",'Mapa final'!$AA$43="Leve"),CONCATENATE("R4C",'Mapa final'!$O$43),"")</f>
        <v/>
      </c>
      <c r="O9" s="49" t="str">
        <f>IF(AND('Mapa final'!$Y$44="Muy Alta",'Mapa final'!$AA$44="Leve"),CONCATENATE("R4C",'Mapa final'!$O$44),"")</f>
        <v/>
      </c>
      <c r="P9" s="47" t="str">
        <f ca="1">IF(AND('Mapa final'!$Y$39="Muy Alta",'Mapa final'!$AA$39="Menor"),CONCATENATE("R4C",'Mapa final'!$O$39),"")</f>
        <v/>
      </c>
      <c r="Q9" s="48" t="str">
        <f ca="1">IF(AND('Mapa final'!$Y$40="Muy Alta",'Mapa final'!$AA$40="Menor"),CONCATENATE("R4C",'Mapa final'!$O$40),"")</f>
        <v/>
      </c>
      <c r="R9" s="48" t="str">
        <f ca="1">IF(AND('Mapa final'!$Y$41="Muy Alta",'Mapa final'!$AA$41="Menor"),CONCATENATE("R4C",'Mapa final'!$O$41),"")</f>
        <v/>
      </c>
      <c r="S9" s="48" t="str">
        <f>IF(AND('Mapa final'!$Y$42="Muy Alta",'Mapa final'!$AA$42="Menor"),CONCATENATE("R4C",'Mapa final'!$O$42),"")</f>
        <v/>
      </c>
      <c r="T9" s="48" t="str">
        <f>IF(AND('Mapa final'!$Y$43="Muy Alta",'Mapa final'!$AA$43="Menor"),CONCATENATE("R4C",'Mapa final'!$O$43),"")</f>
        <v/>
      </c>
      <c r="U9" s="49" t="str">
        <f>IF(AND('Mapa final'!$Y$44="Muy Alta",'Mapa final'!$AA$44="Menor"),CONCATENATE("R4C",'Mapa final'!$O$44),"")</f>
        <v/>
      </c>
      <c r="V9" s="47" t="str">
        <f ca="1">IF(AND('Mapa final'!$Y$39="Muy Alta",'Mapa final'!$AA$39="Moderado"),CONCATENATE("R4C",'Mapa final'!$O$39),"")</f>
        <v/>
      </c>
      <c r="W9" s="48" t="str">
        <f ca="1">IF(AND('Mapa final'!$Y$40="Muy Alta",'Mapa final'!$AA$40="Moderado"),CONCATENATE("R4C",'Mapa final'!$O$40),"")</f>
        <v/>
      </c>
      <c r="X9" s="48" t="str">
        <f ca="1">IF(AND('Mapa final'!$Y$41="Muy Alta",'Mapa final'!$AA$41="Moderado"),CONCATENATE("R4C",'Mapa final'!$O$41),"")</f>
        <v/>
      </c>
      <c r="Y9" s="48" t="str">
        <f>IF(AND('Mapa final'!$Y$42="Muy Alta",'Mapa final'!$AA$42="Moderado"),CONCATENATE("R4C",'Mapa final'!$O$42),"")</f>
        <v/>
      </c>
      <c r="Z9" s="48" t="str">
        <f>IF(AND('Mapa final'!$Y$43="Muy Alta",'Mapa final'!$AA$43="Moderado"),CONCATENATE("R4C",'Mapa final'!$O$43),"")</f>
        <v/>
      </c>
      <c r="AA9" s="49" t="str">
        <f>IF(AND('Mapa final'!$Y$44="Muy Alta",'Mapa final'!$AA$44="Moderado"),CONCATENATE("R4C",'Mapa final'!$O$44),"")</f>
        <v/>
      </c>
      <c r="AB9" s="47" t="str">
        <f ca="1">IF(AND('Mapa final'!$Y$39="Muy Alta",'Mapa final'!$AA$39="Mayor"),CONCATENATE("R4C",'Mapa final'!$O$39),"")</f>
        <v/>
      </c>
      <c r="AC9" s="48" t="str">
        <f ca="1">IF(AND('Mapa final'!$Y$40="Muy Alta",'Mapa final'!$AA$40="Mayor"),CONCATENATE("R4C",'Mapa final'!$O$40),"")</f>
        <v/>
      </c>
      <c r="AD9" s="48" t="str">
        <f ca="1">IF(AND('Mapa final'!$Y$41="Muy Alta",'Mapa final'!$AA$41="Mayor"),CONCATENATE("R4C",'Mapa final'!$O$41),"")</f>
        <v/>
      </c>
      <c r="AE9" s="48" t="str">
        <f>IF(AND('Mapa final'!$Y$42="Muy Alta",'Mapa final'!$AA$42="Mayor"),CONCATENATE("R4C",'Mapa final'!$O$42),"")</f>
        <v/>
      </c>
      <c r="AF9" s="48" t="str">
        <f>IF(AND('Mapa final'!$Y$43="Muy Alta",'Mapa final'!$AA$43="Mayor"),CONCATENATE("R4C",'Mapa final'!$O$43),"")</f>
        <v/>
      </c>
      <c r="AG9" s="49" t="str">
        <f>IF(AND('Mapa final'!$Y$44="Muy Alta",'Mapa final'!$AA$44="Mayor"),CONCATENATE("R4C",'Mapa final'!$O$44),"")</f>
        <v/>
      </c>
      <c r="AH9" s="50" t="str">
        <f ca="1">IF(AND('Mapa final'!$Y$39="Muy Alta",'Mapa final'!$AA$39="Catastrófico"),CONCATENATE("R4C",'Mapa final'!$O$39),"")</f>
        <v/>
      </c>
      <c r="AI9" s="51" t="str">
        <f ca="1">IF(AND('Mapa final'!$Y$40="Muy Alta",'Mapa final'!$AA$40="Catastrófico"),CONCATENATE("R4C",'Mapa final'!$O$40),"")</f>
        <v/>
      </c>
      <c r="AJ9" s="51" t="str">
        <f ca="1">IF(AND('Mapa final'!$Y$41="Muy Alta",'Mapa final'!$AA$41="Catastrófico"),CONCATENATE("R4C",'Mapa final'!$O$41),"")</f>
        <v/>
      </c>
      <c r="AK9" s="51" t="str">
        <f>IF(AND('Mapa final'!$Y$42="Muy Alta",'Mapa final'!$AA$42="Catastrófico"),CONCATENATE("R4C",'Mapa final'!$O$42),"")</f>
        <v/>
      </c>
      <c r="AL9" s="51" t="str">
        <f>IF(AND('Mapa final'!$Y$43="Muy Alta",'Mapa final'!$AA$43="Catastrófico"),CONCATENATE("R4C",'Mapa final'!$O$43),"")</f>
        <v/>
      </c>
      <c r="AM9" s="52" t="str">
        <f>IF(AND('Mapa final'!$Y$44="Muy Alta",'Mapa final'!$AA$44="Catastrófico"),CONCATENATE("R4C",'Mapa final'!$O$44),"")</f>
        <v/>
      </c>
      <c r="AN9" s="78"/>
      <c r="AO9" s="327"/>
      <c r="AP9" s="328"/>
      <c r="AQ9" s="328"/>
      <c r="AR9" s="328"/>
      <c r="AS9" s="328"/>
      <c r="AT9" s="329"/>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row>
    <row r="10" spans="1:91" ht="15" customHeight="1" x14ac:dyDescent="0.25">
      <c r="A10" s="78"/>
      <c r="B10" s="266"/>
      <c r="C10" s="266"/>
      <c r="D10" s="267"/>
      <c r="E10" s="307"/>
      <c r="F10" s="308"/>
      <c r="G10" s="308"/>
      <c r="H10" s="308"/>
      <c r="I10" s="309"/>
      <c r="J10" s="47" t="str">
        <f ca="1">IF(AND('Mapa final'!$Y$45="Muy Alta",'Mapa final'!$AA$45="Leve"),CONCATENATE("R5C",'Mapa final'!$O$45),"")</f>
        <v/>
      </c>
      <c r="K10" s="48" t="str">
        <f ca="1">IF(AND('Mapa final'!$Y$46="Muy Alta",'Mapa final'!$AA$46="Leve"),CONCATENATE("R5C",'Mapa final'!$O$46),"")</f>
        <v/>
      </c>
      <c r="L10" s="48" t="str">
        <f ca="1">IF(AND('Mapa final'!$Y$47="Muy Alta",'Mapa final'!$AA$47="Leve"),CONCATENATE("R5C",'Mapa final'!$O$47),"")</f>
        <v/>
      </c>
      <c r="M10" s="48" t="str">
        <f>IF(AND('Mapa final'!$Y$48="Muy Alta",'Mapa final'!$AA$48="Leve"),CONCATENATE("R5C",'Mapa final'!$O$48),"")</f>
        <v/>
      </c>
      <c r="N10" s="48" t="str">
        <f>IF(AND('Mapa final'!$Y$49="Muy Alta",'Mapa final'!$AA$49="Leve"),CONCATENATE("R5C",'Mapa final'!$O$49),"")</f>
        <v/>
      </c>
      <c r="O10" s="49" t="str">
        <f>IF(AND('Mapa final'!$Y$50="Muy Alta",'Mapa final'!$AA$50="Leve"),CONCATENATE("R5C",'Mapa final'!$O$50),"")</f>
        <v/>
      </c>
      <c r="P10" s="47" t="str">
        <f ca="1">IF(AND('Mapa final'!$Y$45="Muy Alta",'Mapa final'!$AA$45="Menor"),CONCATENATE("R5C",'Mapa final'!$O$45),"")</f>
        <v/>
      </c>
      <c r="Q10" s="48" t="str">
        <f ca="1">IF(AND('Mapa final'!$Y$46="Muy Alta",'Mapa final'!$AA$46="Menor"),CONCATENATE("R5C",'Mapa final'!$O$46),"")</f>
        <v/>
      </c>
      <c r="R10" s="48" t="str">
        <f ca="1">IF(AND('Mapa final'!$Y$47="Muy Alta",'Mapa final'!$AA$47="Menor"),CONCATENATE("R5C",'Mapa final'!$O$47),"")</f>
        <v/>
      </c>
      <c r="S10" s="48" t="str">
        <f>IF(AND('Mapa final'!$Y$48="Muy Alta",'Mapa final'!$AA$48="Menor"),CONCATENATE("R5C",'Mapa final'!$O$48),"")</f>
        <v/>
      </c>
      <c r="T10" s="48" t="str">
        <f>IF(AND('Mapa final'!$Y$49="Muy Alta",'Mapa final'!$AA$49="Menor"),CONCATENATE("R5C",'Mapa final'!$O$49),"")</f>
        <v/>
      </c>
      <c r="U10" s="49" t="str">
        <f>IF(AND('Mapa final'!$Y$50="Muy Alta",'Mapa final'!$AA$50="Menor"),CONCATENATE("R5C",'Mapa final'!$O$50),"")</f>
        <v/>
      </c>
      <c r="V10" s="47" t="str">
        <f ca="1">IF(AND('Mapa final'!$Y$45="Muy Alta",'Mapa final'!$AA$45="Moderado"),CONCATENATE("R5C",'Mapa final'!$O$45),"")</f>
        <v/>
      </c>
      <c r="W10" s="48" t="str">
        <f ca="1">IF(AND('Mapa final'!$Y$46="Muy Alta",'Mapa final'!$AA$46="Moderado"),CONCATENATE("R5C",'Mapa final'!$O$46),"")</f>
        <v/>
      </c>
      <c r="X10" s="48" t="str">
        <f ca="1">IF(AND('Mapa final'!$Y$47="Muy Alta",'Mapa final'!$AA$47="Moderado"),CONCATENATE("R5C",'Mapa final'!$O$47),"")</f>
        <v/>
      </c>
      <c r="Y10" s="48" t="str">
        <f>IF(AND('Mapa final'!$Y$48="Muy Alta",'Mapa final'!$AA$48="Moderado"),CONCATENATE("R5C",'Mapa final'!$O$48),"")</f>
        <v/>
      </c>
      <c r="Z10" s="48" t="str">
        <f>IF(AND('Mapa final'!$Y$49="Muy Alta",'Mapa final'!$AA$49="Moderado"),CONCATENATE("R5C",'Mapa final'!$O$49),"")</f>
        <v/>
      </c>
      <c r="AA10" s="49" t="str">
        <f>IF(AND('Mapa final'!$Y$50="Muy Alta",'Mapa final'!$AA$50="Moderado"),CONCATENATE("R5C",'Mapa final'!$O$50),"")</f>
        <v/>
      </c>
      <c r="AB10" s="47" t="str">
        <f ca="1">IF(AND('Mapa final'!$Y$45="Muy Alta",'Mapa final'!$AA$45="Mayor"),CONCATENATE("R5C",'Mapa final'!$O$45),"")</f>
        <v/>
      </c>
      <c r="AC10" s="48" t="str">
        <f ca="1">IF(AND('Mapa final'!$Y$46="Muy Alta",'Mapa final'!$AA$46="Mayor"),CONCATENATE("R5C",'Mapa final'!$O$46),"")</f>
        <v/>
      </c>
      <c r="AD10" s="48" t="str">
        <f ca="1">IF(AND('Mapa final'!$Y$47="Muy Alta",'Mapa final'!$AA$47="Mayor"),CONCATENATE("R5C",'Mapa final'!$O$47),"")</f>
        <v/>
      </c>
      <c r="AE10" s="48" t="str">
        <f>IF(AND('Mapa final'!$Y$48="Muy Alta",'Mapa final'!$AA$48="Mayor"),CONCATENATE("R5C",'Mapa final'!$O$48),"")</f>
        <v/>
      </c>
      <c r="AF10" s="48" t="str">
        <f>IF(AND('Mapa final'!$Y$49="Muy Alta",'Mapa final'!$AA$49="Mayor"),CONCATENATE("R5C",'Mapa final'!$O$49),"")</f>
        <v/>
      </c>
      <c r="AG10" s="49" t="str">
        <f>IF(AND('Mapa final'!$Y$50="Muy Alta",'Mapa final'!$AA$50="Mayor"),CONCATENATE("R5C",'Mapa final'!$O$50),"")</f>
        <v/>
      </c>
      <c r="AH10" s="50" t="str">
        <f ca="1">IF(AND('Mapa final'!$Y$45="Muy Alta",'Mapa final'!$AA$45="Catastrófico"),CONCATENATE("R5C",'Mapa final'!$O$45),"")</f>
        <v/>
      </c>
      <c r="AI10" s="51" t="str">
        <f ca="1">IF(AND('Mapa final'!$Y$46="Muy Alta",'Mapa final'!$AA$46="Catastrófico"),CONCATENATE("R5C",'Mapa final'!$O$46),"")</f>
        <v/>
      </c>
      <c r="AJ10" s="51" t="str">
        <f ca="1">IF(AND('Mapa final'!$Y$47="Muy Alta",'Mapa final'!$AA$47="Catastrófico"),CONCATENATE("R5C",'Mapa final'!$O$47),"")</f>
        <v/>
      </c>
      <c r="AK10" s="51" t="str">
        <f>IF(AND('Mapa final'!$Y$48="Muy Alta",'Mapa final'!$AA$48="Catastrófico"),CONCATENATE("R5C",'Mapa final'!$O$48),"")</f>
        <v/>
      </c>
      <c r="AL10" s="51" t="str">
        <f>IF(AND('Mapa final'!$Y$49="Muy Alta",'Mapa final'!$AA$49="Catastrófico"),CONCATENATE("R5C",'Mapa final'!$O$49),"")</f>
        <v/>
      </c>
      <c r="AM10" s="52" t="str">
        <f>IF(AND('Mapa final'!$Y$50="Muy Alta",'Mapa final'!$AA$50="Catastrófico"),CONCATENATE("R5C",'Mapa final'!$O$50),"")</f>
        <v/>
      </c>
      <c r="AN10" s="78"/>
      <c r="AO10" s="327"/>
      <c r="AP10" s="328"/>
      <c r="AQ10" s="328"/>
      <c r="AR10" s="328"/>
      <c r="AS10" s="328"/>
      <c r="AT10" s="329"/>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row>
    <row r="11" spans="1:91" ht="15" customHeight="1" x14ac:dyDescent="0.25">
      <c r="A11" s="78"/>
      <c r="B11" s="266"/>
      <c r="C11" s="266"/>
      <c r="D11" s="267"/>
      <c r="E11" s="307"/>
      <c r="F11" s="308"/>
      <c r="G11" s="308"/>
      <c r="H11" s="308"/>
      <c r="I11" s="309"/>
      <c r="J11" s="47" t="str">
        <f ca="1">IF(AND('Mapa final'!$Y$51="Muy Alta",'Mapa final'!$AA$51="Leve"),CONCATENATE("R6C",'Mapa final'!$O$51),"")</f>
        <v/>
      </c>
      <c r="K11" s="48" t="str">
        <f ca="1">IF(AND('Mapa final'!$Y$52="Muy Alta",'Mapa final'!$AA$52="Leve"),CONCATENATE("R6C",'Mapa final'!$O$52),"")</f>
        <v/>
      </c>
      <c r="L11" s="48" t="str">
        <f ca="1">IF(AND('Mapa final'!$Y$53="Muy Alta",'Mapa final'!$AA$53="Leve"),CONCATENATE("R6C",'Mapa final'!$O$53),"")</f>
        <v/>
      </c>
      <c r="M11" s="48" t="str">
        <f>IF(AND('Mapa final'!$Y$54="Muy Alta",'Mapa final'!$AA$54="Leve"),CONCATENATE("R6C",'Mapa final'!$O$54),"")</f>
        <v/>
      </c>
      <c r="N11" s="48" t="str">
        <f>IF(AND('Mapa final'!$Y$55="Muy Alta",'Mapa final'!$AA$55="Leve"),CONCATENATE("R6C",'Mapa final'!$O$55),"")</f>
        <v/>
      </c>
      <c r="O11" s="49" t="str">
        <f>IF(AND('Mapa final'!$Y$56="Muy Alta",'Mapa final'!$AA$56="Leve"),CONCATENATE("R6C",'Mapa final'!$O$56),"")</f>
        <v/>
      </c>
      <c r="P11" s="47" t="str">
        <f ca="1">IF(AND('Mapa final'!$Y$51="Muy Alta",'Mapa final'!$AA$51="Menor"),CONCATENATE("R6C",'Mapa final'!$O$51),"")</f>
        <v/>
      </c>
      <c r="Q11" s="48" t="str">
        <f ca="1">IF(AND('Mapa final'!$Y$52="Muy Alta",'Mapa final'!$AA$52="Menor"),CONCATENATE("R6C",'Mapa final'!$O$52),"")</f>
        <v/>
      </c>
      <c r="R11" s="48" t="str">
        <f ca="1">IF(AND('Mapa final'!$Y$53="Muy Alta",'Mapa final'!$AA$53="Menor"),CONCATENATE("R6C",'Mapa final'!$O$53),"")</f>
        <v/>
      </c>
      <c r="S11" s="48" t="str">
        <f>IF(AND('Mapa final'!$Y$54="Muy Alta",'Mapa final'!$AA$54="Menor"),CONCATENATE("R6C",'Mapa final'!$O$54),"")</f>
        <v/>
      </c>
      <c r="T11" s="48" t="str">
        <f>IF(AND('Mapa final'!$Y$55="Muy Alta",'Mapa final'!$AA$55="Menor"),CONCATENATE("R6C",'Mapa final'!$O$55),"")</f>
        <v/>
      </c>
      <c r="U11" s="49" t="str">
        <f>IF(AND('Mapa final'!$Y$56="Muy Alta",'Mapa final'!$AA$56="Menor"),CONCATENATE("R6C",'Mapa final'!$O$56),"")</f>
        <v/>
      </c>
      <c r="V11" s="47" t="str">
        <f ca="1">IF(AND('Mapa final'!$Y$51="Muy Alta",'Mapa final'!$AA$51="Moderado"),CONCATENATE("R6C",'Mapa final'!$O$51),"")</f>
        <v/>
      </c>
      <c r="W11" s="48" t="str">
        <f ca="1">IF(AND('Mapa final'!$Y$52="Muy Alta",'Mapa final'!$AA$52="Moderado"),CONCATENATE("R6C",'Mapa final'!$O$52),"")</f>
        <v/>
      </c>
      <c r="X11" s="48" t="str">
        <f ca="1">IF(AND('Mapa final'!$Y$53="Muy Alta",'Mapa final'!$AA$53="Moderado"),CONCATENATE("R6C",'Mapa final'!$O$53),"")</f>
        <v/>
      </c>
      <c r="Y11" s="48" t="str">
        <f>IF(AND('Mapa final'!$Y$54="Muy Alta",'Mapa final'!$AA$54="Moderado"),CONCATENATE("R6C",'Mapa final'!$O$54),"")</f>
        <v/>
      </c>
      <c r="Z11" s="48" t="str">
        <f>IF(AND('Mapa final'!$Y$55="Muy Alta",'Mapa final'!$AA$55="Moderado"),CONCATENATE("R6C",'Mapa final'!$O$55),"")</f>
        <v/>
      </c>
      <c r="AA11" s="49" t="str">
        <f>IF(AND('Mapa final'!$Y$56="Muy Alta",'Mapa final'!$AA$56="Moderado"),CONCATENATE("R6C",'Mapa final'!$O$56),"")</f>
        <v/>
      </c>
      <c r="AB11" s="47" t="str">
        <f ca="1">IF(AND('Mapa final'!$Y$51="Muy Alta",'Mapa final'!$AA$51="Mayor"),CONCATENATE("R6C",'Mapa final'!$O$51),"")</f>
        <v/>
      </c>
      <c r="AC11" s="48" t="str">
        <f ca="1">IF(AND('Mapa final'!$Y$52="Muy Alta",'Mapa final'!$AA$52="Mayor"),CONCATENATE("R6C",'Mapa final'!$O$52),"")</f>
        <v/>
      </c>
      <c r="AD11" s="48" t="str">
        <f ca="1">IF(AND('Mapa final'!$Y$53="Muy Alta",'Mapa final'!$AA$53="Mayor"),CONCATENATE("R6C",'Mapa final'!$O$53),"")</f>
        <v/>
      </c>
      <c r="AE11" s="48" t="str">
        <f>IF(AND('Mapa final'!$Y$54="Muy Alta",'Mapa final'!$AA$54="Mayor"),CONCATENATE("R6C",'Mapa final'!$O$54),"")</f>
        <v/>
      </c>
      <c r="AF11" s="48" t="str">
        <f>IF(AND('Mapa final'!$Y$55="Muy Alta",'Mapa final'!$AA$55="Mayor"),CONCATENATE("R6C",'Mapa final'!$O$55),"")</f>
        <v/>
      </c>
      <c r="AG11" s="49" t="str">
        <f>IF(AND('Mapa final'!$Y$56="Muy Alta",'Mapa final'!$AA$56="Mayor"),CONCATENATE("R6C",'Mapa final'!$O$56),"")</f>
        <v/>
      </c>
      <c r="AH11" s="50" t="str">
        <f ca="1">IF(AND('Mapa final'!$Y$51="Muy Alta",'Mapa final'!$AA$51="Catastrófico"),CONCATENATE("R6C",'Mapa final'!$O$51),"")</f>
        <v/>
      </c>
      <c r="AI11" s="51" t="str">
        <f ca="1">IF(AND('Mapa final'!$Y$52="Muy Alta",'Mapa final'!$AA$52="Catastrófico"),CONCATENATE("R6C",'Mapa final'!$O$52),"")</f>
        <v/>
      </c>
      <c r="AJ11" s="51" t="str">
        <f ca="1">IF(AND('Mapa final'!$Y$53="Muy Alta",'Mapa final'!$AA$53="Catastrófico"),CONCATENATE("R6C",'Mapa final'!$O$53),"")</f>
        <v/>
      </c>
      <c r="AK11" s="51" t="str">
        <f>IF(AND('Mapa final'!$Y$54="Muy Alta",'Mapa final'!$AA$54="Catastrófico"),CONCATENATE("R6C",'Mapa final'!$O$54),"")</f>
        <v/>
      </c>
      <c r="AL11" s="51" t="str">
        <f>IF(AND('Mapa final'!$Y$55="Muy Alta",'Mapa final'!$AA$55="Catastrófico"),CONCATENATE("R6C",'Mapa final'!$O$55),"")</f>
        <v/>
      </c>
      <c r="AM11" s="52" t="str">
        <f>IF(AND('Mapa final'!$Y$56="Muy Alta",'Mapa final'!$AA$56="Catastrófico"),CONCATENATE("R6C",'Mapa final'!$O$56),"")</f>
        <v/>
      </c>
      <c r="AN11" s="78"/>
      <c r="AO11" s="327"/>
      <c r="AP11" s="328"/>
      <c r="AQ11" s="328"/>
      <c r="AR11" s="328"/>
      <c r="AS11" s="328"/>
      <c r="AT11" s="329"/>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row>
    <row r="12" spans="1:91" ht="15" customHeight="1" x14ac:dyDescent="0.25">
      <c r="A12" s="78"/>
      <c r="B12" s="266"/>
      <c r="C12" s="266"/>
      <c r="D12" s="267"/>
      <c r="E12" s="307"/>
      <c r="F12" s="308"/>
      <c r="G12" s="308"/>
      <c r="H12" s="308"/>
      <c r="I12" s="309"/>
      <c r="J12" s="47" t="str">
        <f ca="1">IF(AND('Mapa final'!$Y$57="Muy Alta",'Mapa final'!$AA$57="Leve"),CONCATENATE("R7C",'Mapa final'!$O$57),"")</f>
        <v/>
      </c>
      <c r="K12" s="48" t="str">
        <f ca="1">IF(AND('Mapa final'!$Y$58="Muy Alta",'Mapa final'!$AA$58="Leve"),CONCATENATE("R7C",'Mapa final'!$O$58),"")</f>
        <v/>
      </c>
      <c r="L12" s="48" t="str">
        <f ca="1">IF(AND('Mapa final'!$Y$59="Muy Alta",'Mapa final'!$AA$59="Leve"),CONCATENATE("R7C",'Mapa final'!$O$59),"")</f>
        <v/>
      </c>
      <c r="M12" s="48" t="str">
        <f>IF(AND('Mapa final'!$Y$60="Muy Alta",'Mapa final'!$AA$60="Leve"),CONCATENATE("R7C",'Mapa final'!$O$60),"")</f>
        <v/>
      </c>
      <c r="N12" s="48" t="str">
        <f>IF(AND('Mapa final'!$Y$61="Muy Alta",'Mapa final'!$AA$61="Leve"),CONCATENATE("R7C",'Mapa final'!$O$61),"")</f>
        <v/>
      </c>
      <c r="O12" s="49" t="str">
        <f>IF(AND('Mapa final'!$Y$62="Muy Alta",'Mapa final'!$AA$62="Leve"),CONCATENATE("R7C",'Mapa final'!$O$62),"")</f>
        <v/>
      </c>
      <c r="P12" s="47" t="str">
        <f ca="1">IF(AND('Mapa final'!$Y$57="Muy Alta",'Mapa final'!$AA$57="Menor"),CONCATENATE("R7C",'Mapa final'!$O$57),"")</f>
        <v/>
      </c>
      <c r="Q12" s="48" t="str">
        <f ca="1">IF(AND('Mapa final'!$Y$58="Muy Alta",'Mapa final'!$AA$58="Menor"),CONCATENATE("R7C",'Mapa final'!$O$58),"")</f>
        <v/>
      </c>
      <c r="R12" s="48" t="str">
        <f ca="1">IF(AND('Mapa final'!$Y$59="Muy Alta",'Mapa final'!$AA$59="Menor"),CONCATENATE("R7C",'Mapa final'!$O$59),"")</f>
        <v/>
      </c>
      <c r="S12" s="48" t="str">
        <f>IF(AND('Mapa final'!$Y$60="Muy Alta",'Mapa final'!$AA$60="Menor"),CONCATENATE("R7C",'Mapa final'!$O$60),"")</f>
        <v/>
      </c>
      <c r="T12" s="48" t="str">
        <f>IF(AND('Mapa final'!$Y$61="Muy Alta",'Mapa final'!$AA$61="Menor"),CONCATENATE("R7C",'Mapa final'!$O$61),"")</f>
        <v/>
      </c>
      <c r="U12" s="49" t="str">
        <f>IF(AND('Mapa final'!$Y$62="Muy Alta",'Mapa final'!$AA$62="Menor"),CONCATENATE("R7C",'Mapa final'!$O$62),"")</f>
        <v/>
      </c>
      <c r="V12" s="47" t="str">
        <f ca="1">IF(AND('Mapa final'!$Y$57="Muy Alta",'Mapa final'!$AA$57="Moderado"),CONCATENATE("R7C",'Mapa final'!$O$57),"")</f>
        <v/>
      </c>
      <c r="W12" s="48" t="str">
        <f ca="1">IF(AND('Mapa final'!$Y$58="Muy Alta",'Mapa final'!$AA$58="Moderado"),CONCATENATE("R7C",'Mapa final'!$O$58),"")</f>
        <v/>
      </c>
      <c r="X12" s="48" t="str">
        <f ca="1">IF(AND('Mapa final'!$Y$59="Muy Alta",'Mapa final'!$AA$59="Moderado"),CONCATENATE("R7C",'Mapa final'!$O$59),"")</f>
        <v/>
      </c>
      <c r="Y12" s="48" t="str">
        <f>IF(AND('Mapa final'!$Y$60="Muy Alta",'Mapa final'!$AA$60="Moderado"),CONCATENATE("R7C",'Mapa final'!$O$60),"")</f>
        <v/>
      </c>
      <c r="Z12" s="48" t="str">
        <f>IF(AND('Mapa final'!$Y$61="Muy Alta",'Mapa final'!$AA$61="Moderado"),CONCATENATE("R7C",'Mapa final'!$O$61),"")</f>
        <v/>
      </c>
      <c r="AA12" s="49" t="str">
        <f>IF(AND('Mapa final'!$Y$62="Muy Alta",'Mapa final'!$AA$62="Moderado"),CONCATENATE("R7C",'Mapa final'!$O$62),"")</f>
        <v/>
      </c>
      <c r="AB12" s="47" t="str">
        <f ca="1">IF(AND('Mapa final'!$Y$57="Muy Alta",'Mapa final'!$AA$57="Mayor"),CONCATENATE("R7C",'Mapa final'!$O$57),"")</f>
        <v/>
      </c>
      <c r="AC12" s="48" t="str">
        <f ca="1">IF(AND('Mapa final'!$Y$58="Muy Alta",'Mapa final'!$AA$58="Mayor"),CONCATENATE("R7C",'Mapa final'!$O$58),"")</f>
        <v/>
      </c>
      <c r="AD12" s="48" t="str">
        <f ca="1">IF(AND('Mapa final'!$Y$59="Muy Alta",'Mapa final'!$AA$59="Mayor"),CONCATENATE("R7C",'Mapa final'!$O$59),"")</f>
        <v/>
      </c>
      <c r="AE12" s="48" t="str">
        <f>IF(AND('Mapa final'!$Y$60="Muy Alta",'Mapa final'!$AA$60="Mayor"),CONCATENATE("R7C",'Mapa final'!$O$60),"")</f>
        <v/>
      </c>
      <c r="AF12" s="48" t="str">
        <f>IF(AND('Mapa final'!$Y$61="Muy Alta",'Mapa final'!$AA$61="Mayor"),CONCATENATE("R7C",'Mapa final'!$O$61),"")</f>
        <v/>
      </c>
      <c r="AG12" s="49" t="str">
        <f>IF(AND('Mapa final'!$Y$62="Muy Alta",'Mapa final'!$AA$62="Mayor"),CONCATENATE("R7C",'Mapa final'!$O$62),"")</f>
        <v/>
      </c>
      <c r="AH12" s="50" t="str">
        <f ca="1">IF(AND('Mapa final'!$Y$57="Muy Alta",'Mapa final'!$AA$57="Catastrófico"),CONCATENATE("R7C",'Mapa final'!$O$57),"")</f>
        <v/>
      </c>
      <c r="AI12" s="51" t="str">
        <f ca="1">IF(AND('Mapa final'!$Y$58="Muy Alta",'Mapa final'!$AA$58="Catastrófico"),CONCATENATE("R7C",'Mapa final'!$O$58),"")</f>
        <v/>
      </c>
      <c r="AJ12" s="51" t="str">
        <f ca="1">IF(AND('Mapa final'!$Y$59="Muy Alta",'Mapa final'!$AA$59="Catastrófico"),CONCATENATE("R7C",'Mapa final'!$O$59),"")</f>
        <v/>
      </c>
      <c r="AK12" s="51" t="str">
        <f>IF(AND('Mapa final'!$Y$60="Muy Alta",'Mapa final'!$AA$60="Catastrófico"),CONCATENATE("R7C",'Mapa final'!$O$60),"")</f>
        <v/>
      </c>
      <c r="AL12" s="51" t="str">
        <f>IF(AND('Mapa final'!$Y$61="Muy Alta",'Mapa final'!$AA$61="Catastrófico"),CONCATENATE("R7C",'Mapa final'!$O$61),"")</f>
        <v/>
      </c>
      <c r="AM12" s="52" t="str">
        <f>IF(AND('Mapa final'!$Y$62="Muy Alta",'Mapa final'!$AA$62="Catastrófico"),CONCATENATE("R7C",'Mapa final'!$O$62),"")</f>
        <v/>
      </c>
      <c r="AN12" s="78"/>
      <c r="AO12" s="327"/>
      <c r="AP12" s="328"/>
      <c r="AQ12" s="328"/>
      <c r="AR12" s="328"/>
      <c r="AS12" s="328"/>
      <c r="AT12" s="329"/>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row>
    <row r="13" spans="1:91" ht="15" customHeight="1" x14ac:dyDescent="0.25">
      <c r="A13" s="78"/>
      <c r="B13" s="266"/>
      <c r="C13" s="266"/>
      <c r="D13" s="267"/>
      <c r="E13" s="307"/>
      <c r="F13" s="308"/>
      <c r="G13" s="308"/>
      <c r="H13" s="308"/>
      <c r="I13" s="309"/>
      <c r="J13" s="47" t="str">
        <f ca="1">IF(AND('Mapa final'!$Y$63="Muy Alta",'Mapa final'!$AA$63="Leve"),CONCATENATE("R8C",'Mapa final'!$O$63),"")</f>
        <v/>
      </c>
      <c r="K13" s="48" t="str">
        <f ca="1">IF(AND('Mapa final'!$Y$64="Muy Alta",'Mapa final'!$AA$64="Leve"),CONCATENATE("R8C",'Mapa final'!$O$64),"")</f>
        <v/>
      </c>
      <c r="L13" s="48" t="str">
        <f ca="1">IF(AND('Mapa final'!$Y$65="Muy Alta",'Mapa final'!$AA$65="Leve"),CONCATENATE("R8C",'Mapa final'!$O$65),"")</f>
        <v/>
      </c>
      <c r="M13" s="48" t="str">
        <f>IF(AND('Mapa final'!$Y$66="Muy Alta",'Mapa final'!$AA$66="Leve"),CONCATENATE("R8C",'Mapa final'!$O$66),"")</f>
        <v/>
      </c>
      <c r="N13" s="48" t="str">
        <f>IF(AND('Mapa final'!$Y$67="Muy Alta",'Mapa final'!$AA$67="Leve"),CONCATENATE("R8C",'Mapa final'!$O$67),"")</f>
        <v/>
      </c>
      <c r="O13" s="49" t="str">
        <f>IF(AND('Mapa final'!$Y$68="Muy Alta",'Mapa final'!$AA$68="Leve"),CONCATENATE("R8C",'Mapa final'!$O$68),"")</f>
        <v/>
      </c>
      <c r="P13" s="47" t="str">
        <f ca="1">IF(AND('Mapa final'!$Y$63="Muy Alta",'Mapa final'!$AA$63="Menor"),CONCATENATE("R8C",'Mapa final'!$O$63),"")</f>
        <v/>
      </c>
      <c r="Q13" s="48" t="str">
        <f ca="1">IF(AND('Mapa final'!$Y$64="Muy Alta",'Mapa final'!$AA$64="Menor"),CONCATENATE("R8C",'Mapa final'!$O$64),"")</f>
        <v/>
      </c>
      <c r="R13" s="48" t="str">
        <f ca="1">IF(AND('Mapa final'!$Y$65="Muy Alta",'Mapa final'!$AA$65="Menor"),CONCATENATE("R8C",'Mapa final'!$O$65),"")</f>
        <v/>
      </c>
      <c r="S13" s="48" t="str">
        <f>IF(AND('Mapa final'!$Y$66="Muy Alta",'Mapa final'!$AA$66="Menor"),CONCATENATE("R8C",'Mapa final'!$O$66),"")</f>
        <v/>
      </c>
      <c r="T13" s="48" t="str">
        <f>IF(AND('Mapa final'!$Y$67="Muy Alta",'Mapa final'!$AA$67="Menor"),CONCATENATE("R8C",'Mapa final'!$O$67),"")</f>
        <v/>
      </c>
      <c r="U13" s="49" t="str">
        <f>IF(AND('Mapa final'!$Y$68="Muy Alta",'Mapa final'!$AA$68="Menor"),CONCATENATE("R8C",'Mapa final'!$O$68),"")</f>
        <v/>
      </c>
      <c r="V13" s="47" t="str">
        <f ca="1">IF(AND('Mapa final'!$Y$63="Muy Alta",'Mapa final'!$AA$63="Moderado"),CONCATENATE("R8C",'Mapa final'!$O$63),"")</f>
        <v/>
      </c>
      <c r="W13" s="48" t="str">
        <f ca="1">IF(AND('Mapa final'!$Y$64="Muy Alta",'Mapa final'!$AA$64="Moderado"),CONCATENATE("R8C",'Mapa final'!$O$64),"")</f>
        <v/>
      </c>
      <c r="X13" s="48" t="str">
        <f ca="1">IF(AND('Mapa final'!$Y$65="Muy Alta",'Mapa final'!$AA$65="Moderado"),CONCATENATE("R8C",'Mapa final'!$O$65),"")</f>
        <v/>
      </c>
      <c r="Y13" s="48" t="str">
        <f>IF(AND('Mapa final'!$Y$66="Muy Alta",'Mapa final'!$AA$66="Moderado"),CONCATENATE("R8C",'Mapa final'!$O$66),"")</f>
        <v/>
      </c>
      <c r="Z13" s="48" t="str">
        <f>IF(AND('Mapa final'!$Y$67="Muy Alta",'Mapa final'!$AA$67="Moderado"),CONCATENATE("R8C",'Mapa final'!$O$67),"")</f>
        <v/>
      </c>
      <c r="AA13" s="49" t="str">
        <f>IF(AND('Mapa final'!$Y$68="Muy Alta",'Mapa final'!$AA$68="Moderado"),CONCATENATE("R8C",'Mapa final'!$O$68),"")</f>
        <v/>
      </c>
      <c r="AB13" s="47" t="str">
        <f ca="1">IF(AND('Mapa final'!$Y$63="Muy Alta",'Mapa final'!$AA$63="Mayor"),CONCATENATE("R8C",'Mapa final'!$O$63),"")</f>
        <v/>
      </c>
      <c r="AC13" s="48" t="str">
        <f ca="1">IF(AND('Mapa final'!$Y$64="Muy Alta",'Mapa final'!$AA$64="Mayor"),CONCATENATE("R8C",'Mapa final'!$O$64),"")</f>
        <v/>
      </c>
      <c r="AD13" s="48" t="str">
        <f ca="1">IF(AND('Mapa final'!$Y$65="Muy Alta",'Mapa final'!$AA$65="Mayor"),CONCATENATE("R8C",'Mapa final'!$O$65),"")</f>
        <v/>
      </c>
      <c r="AE13" s="48" t="str">
        <f>IF(AND('Mapa final'!$Y$66="Muy Alta",'Mapa final'!$AA$66="Mayor"),CONCATENATE("R8C",'Mapa final'!$O$66),"")</f>
        <v/>
      </c>
      <c r="AF13" s="48" t="str">
        <f>IF(AND('Mapa final'!$Y$67="Muy Alta",'Mapa final'!$AA$67="Mayor"),CONCATENATE("R8C",'Mapa final'!$O$67),"")</f>
        <v/>
      </c>
      <c r="AG13" s="49" t="str">
        <f>IF(AND('Mapa final'!$Y$68="Muy Alta",'Mapa final'!$AA$68="Mayor"),CONCATENATE("R8C",'Mapa final'!$O$68),"")</f>
        <v/>
      </c>
      <c r="AH13" s="50" t="str">
        <f ca="1">IF(AND('Mapa final'!$Y$63="Muy Alta",'Mapa final'!$AA$63="Catastrófico"),CONCATENATE("R8C",'Mapa final'!$O$63),"")</f>
        <v/>
      </c>
      <c r="AI13" s="51" t="str">
        <f ca="1">IF(AND('Mapa final'!$Y$64="Muy Alta",'Mapa final'!$AA$64="Catastrófico"),CONCATENATE("R8C",'Mapa final'!$O$64),"")</f>
        <v/>
      </c>
      <c r="AJ13" s="51" t="str">
        <f ca="1">IF(AND('Mapa final'!$Y$65="Muy Alta",'Mapa final'!$AA$65="Catastrófico"),CONCATENATE("R8C",'Mapa final'!$O$65),"")</f>
        <v/>
      </c>
      <c r="AK13" s="51" t="str">
        <f>IF(AND('Mapa final'!$Y$66="Muy Alta",'Mapa final'!$AA$66="Catastrófico"),CONCATENATE("R8C",'Mapa final'!$O$66),"")</f>
        <v/>
      </c>
      <c r="AL13" s="51" t="str">
        <f>IF(AND('Mapa final'!$Y$67="Muy Alta",'Mapa final'!$AA$67="Catastrófico"),CONCATENATE("R8C",'Mapa final'!$O$67),"")</f>
        <v/>
      </c>
      <c r="AM13" s="52" t="str">
        <f>IF(AND('Mapa final'!$Y$68="Muy Alta",'Mapa final'!$AA$68="Catastrófico"),CONCATENATE("R8C",'Mapa final'!$O$68),"")</f>
        <v/>
      </c>
      <c r="AN13" s="78"/>
      <c r="AO13" s="327"/>
      <c r="AP13" s="328"/>
      <c r="AQ13" s="328"/>
      <c r="AR13" s="328"/>
      <c r="AS13" s="328"/>
      <c r="AT13" s="329"/>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row>
    <row r="14" spans="1:91" ht="15" customHeight="1" x14ac:dyDescent="0.25">
      <c r="A14" s="78"/>
      <c r="B14" s="266"/>
      <c r="C14" s="266"/>
      <c r="D14" s="267"/>
      <c r="E14" s="307"/>
      <c r="F14" s="308"/>
      <c r="G14" s="308"/>
      <c r="H14" s="308"/>
      <c r="I14" s="309"/>
      <c r="J14" s="47" t="str">
        <f ca="1">IF(AND('Mapa final'!$Y$69="Muy Alta",'Mapa final'!$AA$69="Leve"),CONCATENATE("R9C",'Mapa final'!$O$69),"")</f>
        <v/>
      </c>
      <c r="K14" s="48" t="str">
        <f ca="1">IF(AND('Mapa final'!$Y$70="Muy Alta",'Mapa final'!$AA$70="Leve"),CONCATENATE("R9C",'Mapa final'!$O$70),"")</f>
        <v/>
      </c>
      <c r="L14" s="48" t="str">
        <f ca="1">IF(AND('Mapa final'!$Y$71="Muy Alta",'Mapa final'!$AA$71="Leve"),CONCATENATE("R9C",'Mapa final'!$O$71),"")</f>
        <v/>
      </c>
      <c r="M14" s="48" t="str">
        <f>IF(AND('Mapa final'!$Y$72="Muy Alta",'Mapa final'!$AA$72="Leve"),CONCATENATE("R9C",'Mapa final'!$O$72),"")</f>
        <v/>
      </c>
      <c r="N14" s="48" t="str">
        <f>IF(AND('Mapa final'!$Y$73="Muy Alta",'Mapa final'!$AA$73="Leve"),CONCATENATE("R9C",'Mapa final'!$O$73),"")</f>
        <v/>
      </c>
      <c r="O14" s="49" t="str">
        <f>IF(AND('Mapa final'!$Y$74="Muy Alta",'Mapa final'!$AA$74="Leve"),CONCATENATE("R9C",'Mapa final'!$O$74),"")</f>
        <v/>
      </c>
      <c r="P14" s="47" t="str">
        <f ca="1">IF(AND('Mapa final'!$Y$69="Muy Alta",'Mapa final'!$AA$69="Menor"),CONCATENATE("R9C",'Mapa final'!$O$69),"")</f>
        <v/>
      </c>
      <c r="Q14" s="48" t="str">
        <f ca="1">IF(AND('Mapa final'!$Y$70="Muy Alta",'Mapa final'!$AA$70="Menor"),CONCATENATE("R9C",'Mapa final'!$O$70),"")</f>
        <v/>
      </c>
      <c r="R14" s="48" t="str">
        <f ca="1">IF(AND('Mapa final'!$Y$71="Muy Alta",'Mapa final'!$AA$71="Menor"),CONCATENATE("R9C",'Mapa final'!$O$71),"")</f>
        <v/>
      </c>
      <c r="S14" s="48" t="str">
        <f>IF(AND('Mapa final'!$Y$72="Muy Alta",'Mapa final'!$AA$72="Menor"),CONCATENATE("R9C",'Mapa final'!$O$72),"")</f>
        <v/>
      </c>
      <c r="T14" s="48" t="str">
        <f>IF(AND('Mapa final'!$Y$73="Muy Alta",'Mapa final'!$AA$73="Menor"),CONCATENATE("R9C",'Mapa final'!$O$73),"")</f>
        <v/>
      </c>
      <c r="U14" s="49" t="str">
        <f>IF(AND('Mapa final'!$Y$74="Muy Alta",'Mapa final'!$AA$74="Menor"),CONCATENATE("R9C",'Mapa final'!$O$74),"")</f>
        <v/>
      </c>
      <c r="V14" s="47" t="str">
        <f ca="1">IF(AND('Mapa final'!$Y$69="Muy Alta",'Mapa final'!$AA$69="Moderado"),CONCATENATE("R9C",'Mapa final'!$O$69),"")</f>
        <v/>
      </c>
      <c r="W14" s="48" t="str">
        <f ca="1">IF(AND('Mapa final'!$Y$70="Muy Alta",'Mapa final'!$AA$70="Moderado"),CONCATENATE("R9C",'Mapa final'!$O$70),"")</f>
        <v/>
      </c>
      <c r="X14" s="48" t="str">
        <f ca="1">IF(AND('Mapa final'!$Y$71="Muy Alta",'Mapa final'!$AA$71="Moderado"),CONCATENATE("R9C",'Mapa final'!$O$71),"")</f>
        <v/>
      </c>
      <c r="Y14" s="48" t="str">
        <f>IF(AND('Mapa final'!$Y$72="Muy Alta",'Mapa final'!$AA$72="Moderado"),CONCATENATE("R9C",'Mapa final'!$O$72),"")</f>
        <v/>
      </c>
      <c r="Z14" s="48" t="str">
        <f>IF(AND('Mapa final'!$Y$73="Muy Alta",'Mapa final'!$AA$73="Moderado"),CONCATENATE("R9C",'Mapa final'!$O$73),"")</f>
        <v/>
      </c>
      <c r="AA14" s="49" t="str">
        <f>IF(AND('Mapa final'!$Y$74="Muy Alta",'Mapa final'!$AA$74="Moderado"),CONCATENATE("R9C",'Mapa final'!$O$74),"")</f>
        <v/>
      </c>
      <c r="AB14" s="47" t="str">
        <f ca="1">IF(AND('Mapa final'!$Y$69="Muy Alta",'Mapa final'!$AA$69="Mayor"),CONCATENATE("R9C",'Mapa final'!$O$69),"")</f>
        <v/>
      </c>
      <c r="AC14" s="48" t="str">
        <f ca="1">IF(AND('Mapa final'!$Y$70="Muy Alta",'Mapa final'!$AA$70="Mayor"),CONCATENATE("R9C",'Mapa final'!$O$70),"")</f>
        <v/>
      </c>
      <c r="AD14" s="48" t="str">
        <f ca="1">IF(AND('Mapa final'!$Y$71="Muy Alta",'Mapa final'!$AA$71="Mayor"),CONCATENATE("R9C",'Mapa final'!$O$71),"")</f>
        <v/>
      </c>
      <c r="AE14" s="48" t="str">
        <f>IF(AND('Mapa final'!$Y$72="Muy Alta",'Mapa final'!$AA$72="Mayor"),CONCATENATE("R9C",'Mapa final'!$O$72),"")</f>
        <v/>
      </c>
      <c r="AF14" s="48" t="str">
        <f>IF(AND('Mapa final'!$Y$73="Muy Alta",'Mapa final'!$AA$73="Mayor"),CONCATENATE("R9C",'Mapa final'!$O$73),"")</f>
        <v/>
      </c>
      <c r="AG14" s="49" t="str">
        <f>IF(AND('Mapa final'!$Y$74="Muy Alta",'Mapa final'!$AA$74="Mayor"),CONCATENATE("R9C",'Mapa final'!$O$74),"")</f>
        <v/>
      </c>
      <c r="AH14" s="50" t="str">
        <f ca="1">IF(AND('Mapa final'!$Y$69="Muy Alta",'Mapa final'!$AA$69="Catastrófico"),CONCATENATE("R9C",'Mapa final'!$O$69),"")</f>
        <v/>
      </c>
      <c r="AI14" s="51" t="str">
        <f ca="1">IF(AND('Mapa final'!$Y$70="Muy Alta",'Mapa final'!$AA$70="Catastrófico"),CONCATENATE("R9C",'Mapa final'!$O$70),"")</f>
        <v/>
      </c>
      <c r="AJ14" s="51" t="str">
        <f ca="1">IF(AND('Mapa final'!$Y$71="Muy Alta",'Mapa final'!$AA$71="Catastrófico"),CONCATENATE("R9C",'Mapa final'!$O$71),"")</f>
        <v/>
      </c>
      <c r="AK14" s="51" t="str">
        <f>IF(AND('Mapa final'!$Y$72="Muy Alta",'Mapa final'!$AA$72="Catastrófico"),CONCATENATE("R9C",'Mapa final'!$O$72),"")</f>
        <v/>
      </c>
      <c r="AL14" s="51" t="str">
        <f>IF(AND('Mapa final'!$Y$73="Muy Alta",'Mapa final'!$AA$73="Catastrófico"),CONCATENATE("R9C",'Mapa final'!$O$73),"")</f>
        <v/>
      </c>
      <c r="AM14" s="52" t="str">
        <f>IF(AND('Mapa final'!$Y$74="Muy Alta",'Mapa final'!$AA$74="Catastrófico"),CONCATENATE("R9C",'Mapa final'!$O$74),"")</f>
        <v/>
      </c>
      <c r="AN14" s="78"/>
      <c r="AO14" s="327"/>
      <c r="AP14" s="328"/>
      <c r="AQ14" s="328"/>
      <c r="AR14" s="328"/>
      <c r="AS14" s="328"/>
      <c r="AT14" s="329"/>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row>
    <row r="15" spans="1:91" ht="15.75" customHeight="1" thickBot="1" x14ac:dyDescent="0.3">
      <c r="A15" s="78"/>
      <c r="B15" s="266"/>
      <c r="C15" s="266"/>
      <c r="D15" s="267"/>
      <c r="E15" s="310"/>
      <c r="F15" s="311"/>
      <c r="G15" s="311"/>
      <c r="H15" s="311"/>
      <c r="I15" s="312"/>
      <c r="J15" s="53" t="str">
        <f>IF(AND('Mapa final'!$Y$75="Muy Alta",'Mapa final'!$AA$75="Leve"),CONCATENATE("R10C",'Mapa final'!$O$75),"")</f>
        <v/>
      </c>
      <c r="K15" s="54" t="str">
        <f>IF(AND('Mapa final'!$Y$76="Muy Alta",'Mapa final'!$AA$76="Leve"),CONCATENATE("R10C",'Mapa final'!$O$76),"")</f>
        <v/>
      </c>
      <c r="L15" s="54" t="str">
        <f>IF(AND('Mapa final'!$Y$77="Muy Alta",'Mapa final'!$AA$77="Leve"),CONCATENATE("R10C",'Mapa final'!$O$77),"")</f>
        <v/>
      </c>
      <c r="M15" s="54" t="str">
        <f>IF(AND('Mapa final'!$Y$78="Muy Alta",'Mapa final'!$AA$78="Leve"),CONCATENATE("R10C",'Mapa final'!$O$78),"")</f>
        <v/>
      </c>
      <c r="N15" s="54" t="str">
        <f>IF(AND('Mapa final'!$Y$79="Muy Alta",'Mapa final'!$AA$79="Leve"),CONCATENATE("R10C",'Mapa final'!$O$79),"")</f>
        <v/>
      </c>
      <c r="O15" s="55" t="str">
        <f>IF(AND('Mapa final'!$Y$80="Muy Alta",'Mapa final'!$AA$80="Leve"),CONCATENATE("R10C",'Mapa final'!$O$80),"")</f>
        <v/>
      </c>
      <c r="P15" s="47" t="str">
        <f>IF(AND('Mapa final'!$Y$75="Muy Alta",'Mapa final'!$AA$75="Menor"),CONCATENATE("R10C",'Mapa final'!$O$75),"")</f>
        <v/>
      </c>
      <c r="Q15" s="48" t="str">
        <f>IF(AND('Mapa final'!$Y$76="Muy Alta",'Mapa final'!$AA$76="Menor"),CONCATENATE("R10C",'Mapa final'!$O$76),"")</f>
        <v/>
      </c>
      <c r="R15" s="48" t="str">
        <f>IF(AND('Mapa final'!$Y$77="Muy Alta",'Mapa final'!$AA$77="Menor"),CONCATENATE("R10C",'Mapa final'!$O$77),"")</f>
        <v/>
      </c>
      <c r="S15" s="48" t="str">
        <f>IF(AND('Mapa final'!$Y$78="Muy Alta",'Mapa final'!$AA$78="Menor"),CONCATENATE("R10C",'Mapa final'!$O$78),"")</f>
        <v/>
      </c>
      <c r="T15" s="48" t="str">
        <f>IF(AND('Mapa final'!$Y$79="Muy Alta",'Mapa final'!$AA$79="Menor"),CONCATENATE("R10C",'Mapa final'!$O$79),"")</f>
        <v/>
      </c>
      <c r="U15" s="49" t="str">
        <f>IF(AND('Mapa final'!$Y$80="Muy Alta",'Mapa final'!$AA$80="Menor"),CONCATENATE("R10C",'Mapa final'!$O$80),"")</f>
        <v/>
      </c>
      <c r="V15" s="53" t="str">
        <f>IF(AND('Mapa final'!$Y$75="Muy Alta",'Mapa final'!$AA$75="Moderado"),CONCATENATE("R10C",'Mapa final'!$O$75),"")</f>
        <v/>
      </c>
      <c r="W15" s="54" t="str">
        <f>IF(AND('Mapa final'!$Y$76="Muy Alta",'Mapa final'!$AA$76="Moderado"),CONCATENATE("R10C",'Mapa final'!$O$76),"")</f>
        <v/>
      </c>
      <c r="X15" s="54" t="str">
        <f>IF(AND('Mapa final'!$Y$77="Muy Alta",'Mapa final'!$AA$77="Moderado"),CONCATENATE("R10C",'Mapa final'!$O$77),"")</f>
        <v/>
      </c>
      <c r="Y15" s="54" t="str">
        <f>IF(AND('Mapa final'!$Y$78="Muy Alta",'Mapa final'!$AA$78="Moderado"),CONCATENATE("R10C",'Mapa final'!$O$78),"")</f>
        <v/>
      </c>
      <c r="Z15" s="54" t="str">
        <f>IF(AND('Mapa final'!$Y$79="Muy Alta",'Mapa final'!$AA$79="Moderado"),CONCATENATE("R10C",'Mapa final'!$O$79),"")</f>
        <v/>
      </c>
      <c r="AA15" s="55" t="str">
        <f>IF(AND('Mapa final'!$Y$80="Muy Alta",'Mapa final'!$AA$80="Moderado"),CONCATENATE("R10C",'Mapa final'!$O$80),"")</f>
        <v/>
      </c>
      <c r="AB15" s="47" t="str">
        <f>IF(AND('Mapa final'!$Y$75="Muy Alta",'Mapa final'!$AA$75="Mayor"),CONCATENATE("R10C",'Mapa final'!$O$75),"")</f>
        <v/>
      </c>
      <c r="AC15" s="48" t="str">
        <f>IF(AND('Mapa final'!$Y$76="Muy Alta",'Mapa final'!$AA$76="Mayor"),CONCATENATE("R10C",'Mapa final'!$O$76),"")</f>
        <v/>
      </c>
      <c r="AD15" s="48" t="str">
        <f>IF(AND('Mapa final'!$Y$77="Muy Alta",'Mapa final'!$AA$77="Mayor"),CONCATENATE("R10C",'Mapa final'!$O$77),"")</f>
        <v/>
      </c>
      <c r="AE15" s="48" t="str">
        <f>IF(AND('Mapa final'!$Y$78="Muy Alta",'Mapa final'!$AA$78="Mayor"),CONCATENATE("R10C",'Mapa final'!$O$78),"")</f>
        <v/>
      </c>
      <c r="AF15" s="48" t="str">
        <f>IF(AND('Mapa final'!$Y$79="Muy Alta",'Mapa final'!$AA$79="Mayor"),CONCATENATE("R10C",'Mapa final'!$O$79),"")</f>
        <v/>
      </c>
      <c r="AG15" s="49" t="str">
        <f>IF(AND('Mapa final'!$Y$80="Muy Alta",'Mapa final'!$AA$80="Mayor"),CONCATENATE("R10C",'Mapa final'!$O$80),"")</f>
        <v/>
      </c>
      <c r="AH15" s="56" t="str">
        <f>IF(AND('Mapa final'!$Y$75="Muy Alta",'Mapa final'!$AA$75="Catastrófico"),CONCATENATE("R10C",'Mapa final'!$O$75),"")</f>
        <v/>
      </c>
      <c r="AI15" s="57" t="str">
        <f>IF(AND('Mapa final'!$Y$76="Muy Alta",'Mapa final'!$AA$76="Catastrófico"),CONCATENATE("R10C",'Mapa final'!$O$76),"")</f>
        <v/>
      </c>
      <c r="AJ15" s="57" t="str">
        <f>IF(AND('Mapa final'!$Y$77="Muy Alta",'Mapa final'!$AA$77="Catastrófico"),CONCATENATE("R10C",'Mapa final'!$O$77),"")</f>
        <v/>
      </c>
      <c r="AK15" s="57" t="str">
        <f>IF(AND('Mapa final'!$Y$78="Muy Alta",'Mapa final'!$AA$78="Catastrófico"),CONCATENATE("R10C",'Mapa final'!$O$78),"")</f>
        <v/>
      </c>
      <c r="AL15" s="57" t="str">
        <f>IF(AND('Mapa final'!$Y$79="Muy Alta",'Mapa final'!$AA$79="Catastrófico"),CONCATENATE("R10C",'Mapa final'!$O$79),"")</f>
        <v/>
      </c>
      <c r="AM15" s="58" t="str">
        <f>IF(AND('Mapa final'!$Y$80="Muy Alta",'Mapa final'!$AA$80="Catastrófico"),CONCATENATE("R10C",'Mapa final'!$O$80),"")</f>
        <v/>
      </c>
      <c r="AN15" s="78"/>
      <c r="AO15" s="330"/>
      <c r="AP15" s="331"/>
      <c r="AQ15" s="331"/>
      <c r="AR15" s="331"/>
      <c r="AS15" s="331"/>
      <c r="AT15" s="332"/>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row>
    <row r="16" spans="1:91" ht="15" customHeight="1" x14ac:dyDescent="0.25">
      <c r="A16" s="78"/>
      <c r="B16" s="266"/>
      <c r="C16" s="266"/>
      <c r="D16" s="267"/>
      <c r="E16" s="304" t="s">
        <v>107</v>
      </c>
      <c r="F16" s="305"/>
      <c r="G16" s="305"/>
      <c r="H16" s="305"/>
      <c r="I16" s="305"/>
      <c r="J16" s="59" t="str">
        <f ca="1">IF(AND('Mapa final'!$Y$21="Alta",'Mapa final'!$AA$21="Leve"),CONCATENATE("R1C",'Mapa final'!$O$21),"")</f>
        <v/>
      </c>
      <c r="K16" s="60" t="str">
        <f ca="1">IF(AND('Mapa final'!$Y$22="Alta",'Mapa final'!$AA$22="Leve"),CONCATENATE("R1C",'Mapa final'!$O$22),"")</f>
        <v/>
      </c>
      <c r="L16" s="60" t="str">
        <f ca="1">IF(AND('Mapa final'!$Y$23="Alta",'Mapa final'!$AA$23="Leve"),CONCATENATE("R1C",'Mapa final'!$O$23),"")</f>
        <v/>
      </c>
      <c r="M16" s="60" t="str">
        <f>IF(AND('Mapa final'!$Y$24="Alta",'Mapa final'!$AA$24="Leve"),CONCATENATE("R1C",'Mapa final'!$O$24),"")</f>
        <v/>
      </c>
      <c r="N16" s="60" t="str">
        <f>IF(AND('Mapa final'!$Y$25="Alta",'Mapa final'!$AA$25="Leve"),CONCATENATE("R1C",'Mapa final'!$O$25),"")</f>
        <v/>
      </c>
      <c r="O16" s="61" t="str">
        <f>IF(AND('Mapa final'!$Y$26="Alta",'Mapa final'!$AA$26="Leve"),CONCATENATE("R1C",'Mapa final'!$O$26),"")</f>
        <v/>
      </c>
      <c r="P16" s="59" t="str">
        <f ca="1">IF(AND('Mapa final'!$Y$21="Alta",'Mapa final'!$AA$21="Menor"),CONCATENATE("R1C",'Mapa final'!$O$21),"")</f>
        <v/>
      </c>
      <c r="Q16" s="60" t="str">
        <f ca="1">IF(AND('Mapa final'!$Y$22="Alta",'Mapa final'!$AA$22="Menor"),CONCATENATE("R1C",'Mapa final'!$O$22),"")</f>
        <v/>
      </c>
      <c r="R16" s="60" t="str">
        <f ca="1">IF(AND('Mapa final'!$Y$23="Alta",'Mapa final'!$AA$23="Menor"),CONCATENATE("R1C",'Mapa final'!$O$23),"")</f>
        <v/>
      </c>
      <c r="S16" s="60" t="str">
        <f>IF(AND('Mapa final'!$Y$24="Alta",'Mapa final'!$AA$24="Menor"),CONCATENATE("R1C",'Mapa final'!$O$24),"")</f>
        <v/>
      </c>
      <c r="T16" s="60" t="str">
        <f>IF(AND('Mapa final'!$Y$25="Alta",'Mapa final'!$AA$25="Menor"),CONCATENATE("R1C",'Mapa final'!$O$25),"")</f>
        <v/>
      </c>
      <c r="U16" s="61" t="str">
        <f>IF(AND('Mapa final'!$Y$26="Alta",'Mapa final'!$AA$26="Menor"),CONCATENATE("R1C",'Mapa final'!$O$26),"")</f>
        <v/>
      </c>
      <c r="V16" s="41" t="str">
        <f ca="1">IF(AND('Mapa final'!$Y$21="Alta",'Mapa final'!$AA$21="Moderado"),CONCATENATE("R1C",'Mapa final'!$O$21),"")</f>
        <v/>
      </c>
      <c r="W16" s="42" t="str">
        <f ca="1">IF(AND('Mapa final'!$Y$22="Alta",'Mapa final'!$AA$22="Moderado"),CONCATENATE("R1C",'Mapa final'!$O$22),"")</f>
        <v/>
      </c>
      <c r="X16" s="42" t="str">
        <f ca="1">IF(AND('Mapa final'!$Y$23="Alta",'Mapa final'!$AA$23="Moderado"),CONCATENATE("R1C",'Mapa final'!$O$23),"")</f>
        <v/>
      </c>
      <c r="Y16" s="42" t="str">
        <f>IF(AND('Mapa final'!$Y$24="Alta",'Mapa final'!$AA$24="Moderado"),CONCATENATE("R1C",'Mapa final'!$O$24),"")</f>
        <v/>
      </c>
      <c r="Z16" s="42" t="str">
        <f>IF(AND('Mapa final'!$Y$25="Alta",'Mapa final'!$AA$25="Moderado"),CONCATENATE("R1C",'Mapa final'!$O$25),"")</f>
        <v/>
      </c>
      <c r="AA16" s="43" t="str">
        <f>IF(AND('Mapa final'!$Y$26="Alta",'Mapa final'!$AA$26="Moderado"),CONCATENATE("R1C",'Mapa final'!$O$26),"")</f>
        <v/>
      </c>
      <c r="AB16" s="41" t="str">
        <f ca="1">IF(AND('Mapa final'!$Y$21="Alta",'Mapa final'!$AA$21="Mayor"),CONCATENATE("R1C",'Mapa final'!$O$21),"")</f>
        <v/>
      </c>
      <c r="AC16" s="42" t="str">
        <f ca="1">IF(AND('Mapa final'!$Y$22="Alta",'Mapa final'!$AA$22="Mayor"),CONCATENATE("R1C",'Mapa final'!$O$22),"")</f>
        <v/>
      </c>
      <c r="AD16" s="42" t="str">
        <f ca="1">IF(AND('Mapa final'!$Y$23="Alta",'Mapa final'!$AA$23="Mayor"),CONCATENATE("R1C",'Mapa final'!$O$23),"")</f>
        <v/>
      </c>
      <c r="AE16" s="42" t="str">
        <f>IF(AND('Mapa final'!$Y$24="Alta",'Mapa final'!$AA$24="Mayor"),CONCATENATE("R1C",'Mapa final'!$O$24),"")</f>
        <v/>
      </c>
      <c r="AF16" s="42" t="str">
        <f>IF(AND('Mapa final'!$Y$25="Alta",'Mapa final'!$AA$25="Mayor"),CONCATENATE("R1C",'Mapa final'!$O$25),"")</f>
        <v/>
      </c>
      <c r="AG16" s="43" t="str">
        <f>IF(AND('Mapa final'!$Y$26="Alta",'Mapa final'!$AA$26="Mayor"),CONCATENATE("R1C",'Mapa final'!$O$26),"")</f>
        <v/>
      </c>
      <c r="AH16" s="44" t="str">
        <f ca="1">IF(AND('Mapa final'!$Y$21="Alta",'Mapa final'!$AA$21="Catastrófico"),CONCATENATE("R1C",'Mapa final'!$O$21),"")</f>
        <v/>
      </c>
      <c r="AI16" s="45" t="str">
        <f ca="1">IF(AND('Mapa final'!$Y$22="Alta",'Mapa final'!$AA$22="Catastrófico"),CONCATENATE("R1C",'Mapa final'!$O$22),"")</f>
        <v/>
      </c>
      <c r="AJ16" s="45" t="str">
        <f ca="1">IF(AND('Mapa final'!$Y$23="Alta",'Mapa final'!$AA$23="Catastrófico"),CONCATENATE("R1C",'Mapa final'!$O$23),"")</f>
        <v/>
      </c>
      <c r="AK16" s="45" t="str">
        <f>IF(AND('Mapa final'!$Y$24="Alta",'Mapa final'!$AA$24="Catastrófico"),CONCATENATE("R1C",'Mapa final'!$O$24),"")</f>
        <v/>
      </c>
      <c r="AL16" s="45" t="str">
        <f>IF(AND('Mapa final'!$Y$25="Alta",'Mapa final'!$AA$25="Catastrófico"),CONCATENATE("R1C",'Mapa final'!$O$25),"")</f>
        <v/>
      </c>
      <c r="AM16" s="46" t="str">
        <f>IF(AND('Mapa final'!$Y$26="Alta",'Mapa final'!$AA$26="Catastrófico"),CONCATENATE("R1C",'Mapa final'!$O$26),"")</f>
        <v/>
      </c>
      <c r="AN16" s="78"/>
      <c r="AO16" s="314" t="s">
        <v>75</v>
      </c>
      <c r="AP16" s="315"/>
      <c r="AQ16" s="315"/>
      <c r="AR16" s="315"/>
      <c r="AS16" s="315"/>
      <c r="AT16" s="316"/>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row>
    <row r="17" spans="1:76" ht="15" customHeight="1" x14ac:dyDescent="0.25">
      <c r="A17" s="78"/>
      <c r="B17" s="266"/>
      <c r="C17" s="266"/>
      <c r="D17" s="267"/>
      <c r="E17" s="323"/>
      <c r="F17" s="308"/>
      <c r="G17" s="308"/>
      <c r="H17" s="308"/>
      <c r="I17" s="308"/>
      <c r="J17" s="62" t="str">
        <f ca="1">IF(AND('Mapa final'!$Y$27="Alta",'Mapa final'!$AA$27="Leve"),CONCATENATE("R2C",'Mapa final'!$O$27),"")</f>
        <v/>
      </c>
      <c r="K17" s="63" t="str">
        <f ca="1">IF(AND('Mapa final'!$Y$28="Alta",'Mapa final'!$AA$28="Leve"),CONCATENATE("R2C",'Mapa final'!$O$28),"")</f>
        <v/>
      </c>
      <c r="L17" s="63" t="str">
        <f ca="1">IF(AND('Mapa final'!$Y$29="Alta",'Mapa final'!$AA$29="Leve"),CONCATENATE("R2C",'Mapa final'!$O$29),"")</f>
        <v/>
      </c>
      <c r="M17" s="63" t="str">
        <f>IF(AND('Mapa final'!$Y$30="Alta",'Mapa final'!$AA$30="Leve"),CONCATENATE("R2C",'Mapa final'!$O$30),"")</f>
        <v/>
      </c>
      <c r="N17" s="63" t="str">
        <f>IF(AND('Mapa final'!$Y$31="Alta",'Mapa final'!$AA$31="Leve"),CONCATENATE("R2C",'Mapa final'!$O$31),"")</f>
        <v/>
      </c>
      <c r="O17" s="64" t="str">
        <f>IF(AND('Mapa final'!$Y$32="Alta",'Mapa final'!$AA$32="Leve"),CONCATENATE("R2C",'Mapa final'!$O$32),"")</f>
        <v/>
      </c>
      <c r="P17" s="62" t="str">
        <f ca="1">IF(AND('Mapa final'!$Y$27="Alta",'Mapa final'!$AA$27="Menor"),CONCATENATE("R2C",'Mapa final'!$O$27),"")</f>
        <v/>
      </c>
      <c r="Q17" s="63" t="str">
        <f ca="1">IF(AND('Mapa final'!$Y$28="Alta",'Mapa final'!$AA$28="Menor"),CONCATENATE("R2C",'Mapa final'!$O$28),"")</f>
        <v/>
      </c>
      <c r="R17" s="63" t="str">
        <f ca="1">IF(AND('Mapa final'!$Y$29="Alta",'Mapa final'!$AA$29="Menor"),CONCATENATE("R2C",'Mapa final'!$O$29),"")</f>
        <v/>
      </c>
      <c r="S17" s="63" t="str">
        <f>IF(AND('Mapa final'!$Y$30="Alta",'Mapa final'!$AA$30="Menor"),CONCATENATE("R2C",'Mapa final'!$O$30),"")</f>
        <v/>
      </c>
      <c r="T17" s="63" t="str">
        <f>IF(AND('Mapa final'!$Y$31="Alta",'Mapa final'!$AA$31="Menor"),CONCATENATE("R2C",'Mapa final'!$O$31),"")</f>
        <v/>
      </c>
      <c r="U17" s="64" t="str">
        <f>IF(AND('Mapa final'!$Y$32="Alta",'Mapa final'!$AA$32="Menor"),CONCATENATE("R2C",'Mapa final'!$O$32),"")</f>
        <v/>
      </c>
      <c r="V17" s="47" t="str">
        <f ca="1">IF(AND('Mapa final'!$Y$27="Alta",'Mapa final'!$AA$27="Moderado"),CONCATENATE("R2C",'Mapa final'!$O$27),"")</f>
        <v/>
      </c>
      <c r="W17" s="48" t="str">
        <f ca="1">IF(AND('Mapa final'!$Y$28="Alta",'Mapa final'!$AA$28="Moderado"),CONCATENATE("R2C",'Mapa final'!$O$28),"")</f>
        <v/>
      </c>
      <c r="X17" s="48" t="str">
        <f ca="1">IF(AND('Mapa final'!$Y$29="Alta",'Mapa final'!$AA$29="Moderado"),CONCATENATE("R2C",'Mapa final'!$O$29),"")</f>
        <v/>
      </c>
      <c r="Y17" s="48" t="str">
        <f>IF(AND('Mapa final'!$Y$30="Alta",'Mapa final'!$AA$30="Moderado"),CONCATENATE("R2C",'Mapa final'!$O$30),"")</f>
        <v/>
      </c>
      <c r="Z17" s="48" t="str">
        <f>IF(AND('Mapa final'!$Y$31="Alta",'Mapa final'!$AA$31="Moderado"),CONCATENATE("R2C",'Mapa final'!$O$31),"")</f>
        <v/>
      </c>
      <c r="AA17" s="49" t="str">
        <f>IF(AND('Mapa final'!$Y$32="Alta",'Mapa final'!$AA$32="Moderado"),CONCATENATE("R2C",'Mapa final'!$O$32),"")</f>
        <v/>
      </c>
      <c r="AB17" s="47" t="str">
        <f ca="1">IF(AND('Mapa final'!$Y$27="Alta",'Mapa final'!$AA$27="Mayor"),CONCATENATE("R2C",'Mapa final'!$O$27),"")</f>
        <v/>
      </c>
      <c r="AC17" s="48" t="str">
        <f ca="1">IF(AND('Mapa final'!$Y$28="Alta",'Mapa final'!$AA$28="Mayor"),CONCATENATE("R2C",'Mapa final'!$O$28),"")</f>
        <v/>
      </c>
      <c r="AD17" s="48" t="str">
        <f ca="1">IF(AND('Mapa final'!$Y$29="Alta",'Mapa final'!$AA$29="Mayor"),CONCATENATE("R2C",'Mapa final'!$O$29),"")</f>
        <v/>
      </c>
      <c r="AE17" s="48" t="str">
        <f>IF(AND('Mapa final'!$Y$30="Alta",'Mapa final'!$AA$30="Mayor"),CONCATENATE("R2C",'Mapa final'!$O$30),"")</f>
        <v/>
      </c>
      <c r="AF17" s="48" t="str">
        <f>IF(AND('Mapa final'!$Y$31="Alta",'Mapa final'!$AA$31="Mayor"),CONCATENATE("R2C",'Mapa final'!$O$31),"")</f>
        <v/>
      </c>
      <c r="AG17" s="49" t="str">
        <f>IF(AND('Mapa final'!$Y$32="Alta",'Mapa final'!$AA$32="Mayor"),CONCATENATE("R2C",'Mapa final'!$O$32),"")</f>
        <v/>
      </c>
      <c r="AH17" s="50" t="str">
        <f ca="1">IF(AND('Mapa final'!$Y$27="Alta",'Mapa final'!$AA$27="Catastrófico"),CONCATENATE("R2C",'Mapa final'!$O$27),"")</f>
        <v/>
      </c>
      <c r="AI17" s="51" t="str">
        <f ca="1">IF(AND('Mapa final'!$Y$28="Alta",'Mapa final'!$AA$28="Catastrófico"),CONCATENATE("R2C",'Mapa final'!$O$28),"")</f>
        <v/>
      </c>
      <c r="AJ17" s="51" t="str">
        <f ca="1">IF(AND('Mapa final'!$Y$29="Alta",'Mapa final'!$AA$29="Catastrófico"),CONCATENATE("R2C",'Mapa final'!$O$29),"")</f>
        <v/>
      </c>
      <c r="AK17" s="51" t="str">
        <f>IF(AND('Mapa final'!$Y$30="Alta",'Mapa final'!$AA$30="Catastrófico"),CONCATENATE("R2C",'Mapa final'!$O$30),"")</f>
        <v/>
      </c>
      <c r="AL17" s="51" t="str">
        <f>IF(AND('Mapa final'!$Y$31="Alta",'Mapa final'!$AA$31="Catastrófico"),CONCATENATE("R2C",'Mapa final'!$O$31),"")</f>
        <v/>
      </c>
      <c r="AM17" s="52" t="str">
        <f>IF(AND('Mapa final'!$Y$32="Alta",'Mapa final'!$AA$32="Catastrófico"),CONCATENATE("R2C",'Mapa final'!$O$32),"")</f>
        <v/>
      </c>
      <c r="AN17" s="78"/>
      <c r="AO17" s="317"/>
      <c r="AP17" s="318"/>
      <c r="AQ17" s="318"/>
      <c r="AR17" s="318"/>
      <c r="AS17" s="318"/>
      <c r="AT17" s="319"/>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row>
    <row r="18" spans="1:76" ht="15" customHeight="1" x14ac:dyDescent="0.25">
      <c r="A18" s="78"/>
      <c r="B18" s="266"/>
      <c r="C18" s="266"/>
      <c r="D18" s="267"/>
      <c r="E18" s="307"/>
      <c r="F18" s="308"/>
      <c r="G18" s="308"/>
      <c r="H18" s="308"/>
      <c r="I18" s="308"/>
      <c r="J18" s="62" t="str">
        <f ca="1">IF(AND('Mapa final'!$Y$33="Alta",'Mapa final'!$AA$33="Leve"),CONCATENATE("R3C",'Mapa final'!$O$33),"")</f>
        <v/>
      </c>
      <c r="K18" s="63" t="str">
        <f ca="1">IF(AND('Mapa final'!$Y$34="Alta",'Mapa final'!$AA$34="Leve"),CONCATENATE("R3C",'Mapa final'!$O$34),"")</f>
        <v/>
      </c>
      <c r="L18" s="63" t="str">
        <f ca="1">IF(AND('Mapa final'!$Y$35="Alta",'Mapa final'!$AA$35="Leve"),CONCATENATE("R3C",'Mapa final'!$O$35),"")</f>
        <v/>
      </c>
      <c r="M18" s="63" t="str">
        <f>IF(AND('Mapa final'!$Y$36="Alta",'Mapa final'!$AA$36="Leve"),CONCATENATE("R3C",'Mapa final'!$O$36),"")</f>
        <v/>
      </c>
      <c r="N18" s="63" t="str">
        <f>IF(AND('Mapa final'!$Y$37="Alta",'Mapa final'!$AA$37="Leve"),CONCATENATE("R3C",'Mapa final'!$O$37),"")</f>
        <v/>
      </c>
      <c r="O18" s="64" t="str">
        <f>IF(AND('Mapa final'!$Y$38="Alta",'Mapa final'!$AA$38="Leve"),CONCATENATE("R3C",'Mapa final'!$O$38),"")</f>
        <v/>
      </c>
      <c r="P18" s="62" t="str">
        <f ca="1">IF(AND('Mapa final'!$Y$33="Alta",'Mapa final'!$AA$33="Menor"),CONCATENATE("R3C",'Mapa final'!$O$33),"")</f>
        <v/>
      </c>
      <c r="Q18" s="63" t="str">
        <f ca="1">IF(AND('Mapa final'!$Y$34="Alta",'Mapa final'!$AA$34="Menor"),CONCATENATE("R3C",'Mapa final'!$O$34),"")</f>
        <v/>
      </c>
      <c r="R18" s="63" t="str">
        <f ca="1">IF(AND('Mapa final'!$Y$35="Alta",'Mapa final'!$AA$35="Menor"),CONCATENATE("R3C",'Mapa final'!$O$35),"")</f>
        <v/>
      </c>
      <c r="S18" s="63" t="str">
        <f>IF(AND('Mapa final'!$Y$36="Alta",'Mapa final'!$AA$36="Menor"),CONCATENATE("R3C",'Mapa final'!$O$36),"")</f>
        <v/>
      </c>
      <c r="T18" s="63" t="str">
        <f>IF(AND('Mapa final'!$Y$37="Alta",'Mapa final'!$AA$37="Menor"),CONCATENATE("R3C",'Mapa final'!$O$37),"")</f>
        <v/>
      </c>
      <c r="U18" s="64" t="str">
        <f>IF(AND('Mapa final'!$Y$38="Alta",'Mapa final'!$AA$38="Menor"),CONCATENATE("R3C",'Mapa final'!$O$38),"")</f>
        <v/>
      </c>
      <c r="V18" s="47" t="str">
        <f ca="1">IF(AND('Mapa final'!$Y$33="Alta",'Mapa final'!$AA$33="Moderado"),CONCATENATE("R3C",'Mapa final'!$O$33),"")</f>
        <v/>
      </c>
      <c r="W18" s="48" t="str">
        <f ca="1">IF(AND('Mapa final'!$Y$34="Alta",'Mapa final'!$AA$34="Moderado"),CONCATENATE("R3C",'Mapa final'!$O$34),"")</f>
        <v/>
      </c>
      <c r="X18" s="48" t="str">
        <f ca="1">IF(AND('Mapa final'!$Y$35="Alta",'Mapa final'!$AA$35="Moderado"),CONCATENATE("R3C",'Mapa final'!$O$35),"")</f>
        <v/>
      </c>
      <c r="Y18" s="48" t="str">
        <f>IF(AND('Mapa final'!$Y$36="Alta",'Mapa final'!$AA$36="Moderado"),CONCATENATE("R3C",'Mapa final'!$O$36),"")</f>
        <v/>
      </c>
      <c r="Z18" s="48" t="str">
        <f>IF(AND('Mapa final'!$Y$37="Alta",'Mapa final'!$AA$37="Moderado"),CONCATENATE("R3C",'Mapa final'!$O$37),"")</f>
        <v/>
      </c>
      <c r="AA18" s="49" t="str">
        <f>IF(AND('Mapa final'!$Y$38="Alta",'Mapa final'!$AA$38="Moderado"),CONCATENATE("R3C",'Mapa final'!$O$38),"")</f>
        <v/>
      </c>
      <c r="AB18" s="47" t="str">
        <f ca="1">IF(AND('Mapa final'!$Y$33="Alta",'Mapa final'!$AA$33="Mayor"),CONCATENATE("R3C",'Mapa final'!$O$33),"")</f>
        <v/>
      </c>
      <c r="AC18" s="48" t="str">
        <f ca="1">IF(AND('Mapa final'!$Y$34="Alta",'Mapa final'!$AA$34="Mayor"),CONCATENATE("R3C",'Mapa final'!$O$34),"")</f>
        <v/>
      </c>
      <c r="AD18" s="48" t="str">
        <f ca="1">IF(AND('Mapa final'!$Y$35="Alta",'Mapa final'!$AA$35="Mayor"),CONCATENATE("R3C",'Mapa final'!$O$35),"")</f>
        <v/>
      </c>
      <c r="AE18" s="48" t="str">
        <f>IF(AND('Mapa final'!$Y$36="Alta",'Mapa final'!$AA$36="Mayor"),CONCATENATE("R3C",'Mapa final'!$O$36),"")</f>
        <v/>
      </c>
      <c r="AF18" s="48" t="str">
        <f>IF(AND('Mapa final'!$Y$37="Alta",'Mapa final'!$AA$37="Mayor"),CONCATENATE("R3C",'Mapa final'!$O$37),"")</f>
        <v/>
      </c>
      <c r="AG18" s="49" t="str">
        <f>IF(AND('Mapa final'!$Y$38="Alta",'Mapa final'!$AA$38="Mayor"),CONCATENATE("R3C",'Mapa final'!$O$38),"")</f>
        <v/>
      </c>
      <c r="AH18" s="50" t="str">
        <f ca="1">IF(AND('Mapa final'!$Y$33="Alta",'Mapa final'!$AA$33="Catastrófico"),CONCATENATE("R3C",'Mapa final'!$O$33),"")</f>
        <v/>
      </c>
      <c r="AI18" s="51" t="str">
        <f ca="1">IF(AND('Mapa final'!$Y$34="Alta",'Mapa final'!$AA$34="Catastrófico"),CONCATENATE("R3C",'Mapa final'!$O$34),"")</f>
        <v/>
      </c>
      <c r="AJ18" s="51" t="str">
        <f ca="1">IF(AND('Mapa final'!$Y$35="Alta",'Mapa final'!$AA$35="Catastrófico"),CONCATENATE("R3C",'Mapa final'!$O$35),"")</f>
        <v/>
      </c>
      <c r="AK18" s="51" t="str">
        <f>IF(AND('Mapa final'!$Y$36="Alta",'Mapa final'!$AA$36="Catastrófico"),CONCATENATE("R3C",'Mapa final'!$O$36),"")</f>
        <v/>
      </c>
      <c r="AL18" s="51" t="str">
        <f>IF(AND('Mapa final'!$Y$37="Alta",'Mapa final'!$AA$37="Catastrófico"),CONCATENATE("R3C",'Mapa final'!$O$37),"")</f>
        <v/>
      </c>
      <c r="AM18" s="52" t="str">
        <f>IF(AND('Mapa final'!$Y$38="Alta",'Mapa final'!$AA$38="Catastrófico"),CONCATENATE("R3C",'Mapa final'!$O$38),"")</f>
        <v/>
      </c>
      <c r="AN18" s="78"/>
      <c r="AO18" s="317"/>
      <c r="AP18" s="318"/>
      <c r="AQ18" s="318"/>
      <c r="AR18" s="318"/>
      <c r="AS18" s="318"/>
      <c r="AT18" s="319"/>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row>
    <row r="19" spans="1:76" ht="15" customHeight="1" x14ac:dyDescent="0.25">
      <c r="A19" s="78"/>
      <c r="B19" s="266"/>
      <c r="C19" s="266"/>
      <c r="D19" s="267"/>
      <c r="E19" s="307"/>
      <c r="F19" s="308"/>
      <c r="G19" s="308"/>
      <c r="H19" s="308"/>
      <c r="I19" s="308"/>
      <c r="J19" s="62" t="str">
        <f ca="1">IF(AND('Mapa final'!$Y$39="Alta",'Mapa final'!$AA$39="Leve"),CONCATENATE("R4C",'Mapa final'!$O$39),"")</f>
        <v/>
      </c>
      <c r="K19" s="63" t="str">
        <f ca="1">IF(AND('Mapa final'!$Y$40="Alta",'Mapa final'!$AA$40="Leve"),CONCATENATE("R4C",'Mapa final'!$O$40),"")</f>
        <v/>
      </c>
      <c r="L19" s="63" t="str">
        <f ca="1">IF(AND('Mapa final'!$Y$41="Alta",'Mapa final'!$AA$41="Leve"),CONCATENATE("R4C",'Mapa final'!$O$41),"")</f>
        <v/>
      </c>
      <c r="M19" s="63" t="str">
        <f>IF(AND('Mapa final'!$Y$42="Alta",'Mapa final'!$AA$42="Leve"),CONCATENATE("R4C",'Mapa final'!$O$42),"")</f>
        <v/>
      </c>
      <c r="N19" s="63" t="str">
        <f>IF(AND('Mapa final'!$Y$43="Alta",'Mapa final'!$AA$43="Leve"),CONCATENATE("R4C",'Mapa final'!$O$43),"")</f>
        <v/>
      </c>
      <c r="O19" s="64" t="str">
        <f>IF(AND('Mapa final'!$Y$44="Alta",'Mapa final'!$AA$44="Leve"),CONCATENATE("R4C",'Mapa final'!$O$44),"")</f>
        <v/>
      </c>
      <c r="P19" s="62" t="str">
        <f ca="1">IF(AND('Mapa final'!$Y$39="Alta",'Mapa final'!$AA$39="Menor"),CONCATENATE("R4C",'Mapa final'!$O$39),"")</f>
        <v/>
      </c>
      <c r="Q19" s="63" t="str">
        <f ca="1">IF(AND('Mapa final'!$Y$40="Alta",'Mapa final'!$AA$40="Menor"),CONCATENATE("R4C",'Mapa final'!$O$40),"")</f>
        <v/>
      </c>
      <c r="R19" s="63" t="str">
        <f ca="1">IF(AND('Mapa final'!$Y$41="Alta",'Mapa final'!$AA$41="Menor"),CONCATENATE("R4C",'Mapa final'!$O$41),"")</f>
        <v/>
      </c>
      <c r="S19" s="63" t="str">
        <f>IF(AND('Mapa final'!$Y$42="Alta",'Mapa final'!$AA$42="Menor"),CONCATENATE("R4C",'Mapa final'!$O$42),"")</f>
        <v/>
      </c>
      <c r="T19" s="63" t="str">
        <f>IF(AND('Mapa final'!$Y$43="Alta",'Mapa final'!$AA$43="Menor"),CONCATENATE("R4C",'Mapa final'!$O$43),"")</f>
        <v/>
      </c>
      <c r="U19" s="64" t="str">
        <f>IF(AND('Mapa final'!$Y$44="Alta",'Mapa final'!$AA$44="Menor"),CONCATENATE("R4C",'Mapa final'!$O$44),"")</f>
        <v/>
      </c>
      <c r="V19" s="47" t="str">
        <f ca="1">IF(AND('Mapa final'!$Y$39="Alta",'Mapa final'!$AA$39="Moderado"),CONCATENATE("R4C",'Mapa final'!$O$39),"")</f>
        <v/>
      </c>
      <c r="W19" s="48" t="str">
        <f ca="1">IF(AND('Mapa final'!$Y$40="Alta",'Mapa final'!$AA$40="Moderado"),CONCATENATE("R4C",'Mapa final'!$O$40),"")</f>
        <v/>
      </c>
      <c r="X19" s="48" t="str">
        <f ca="1">IF(AND('Mapa final'!$Y$41="Alta",'Mapa final'!$AA$41="Moderado"),CONCATENATE("R4C",'Mapa final'!$O$41),"")</f>
        <v/>
      </c>
      <c r="Y19" s="48" t="str">
        <f>IF(AND('Mapa final'!$Y$42="Alta",'Mapa final'!$AA$42="Moderado"),CONCATENATE("R4C",'Mapa final'!$O$42),"")</f>
        <v/>
      </c>
      <c r="Z19" s="48" t="str">
        <f>IF(AND('Mapa final'!$Y$43="Alta",'Mapa final'!$AA$43="Moderado"),CONCATENATE("R4C",'Mapa final'!$O$43),"")</f>
        <v/>
      </c>
      <c r="AA19" s="49" t="str">
        <f>IF(AND('Mapa final'!$Y$44="Alta",'Mapa final'!$AA$44="Moderado"),CONCATENATE("R4C",'Mapa final'!$O$44),"")</f>
        <v/>
      </c>
      <c r="AB19" s="47" t="str">
        <f ca="1">IF(AND('Mapa final'!$Y$39="Alta",'Mapa final'!$AA$39="Mayor"),CONCATENATE("R4C",'Mapa final'!$O$39),"")</f>
        <v/>
      </c>
      <c r="AC19" s="48" t="str">
        <f ca="1">IF(AND('Mapa final'!$Y$40="Alta",'Mapa final'!$AA$40="Mayor"),CONCATENATE("R4C",'Mapa final'!$O$40),"")</f>
        <v/>
      </c>
      <c r="AD19" s="48" t="str">
        <f ca="1">IF(AND('Mapa final'!$Y$41="Alta",'Mapa final'!$AA$41="Mayor"),CONCATENATE("R4C",'Mapa final'!$O$41),"")</f>
        <v/>
      </c>
      <c r="AE19" s="48" t="str">
        <f>IF(AND('Mapa final'!$Y$42="Alta",'Mapa final'!$AA$42="Mayor"),CONCATENATE("R4C",'Mapa final'!$O$42),"")</f>
        <v/>
      </c>
      <c r="AF19" s="48" t="str">
        <f>IF(AND('Mapa final'!$Y$43="Alta",'Mapa final'!$AA$43="Mayor"),CONCATENATE("R4C",'Mapa final'!$O$43),"")</f>
        <v/>
      </c>
      <c r="AG19" s="49" t="str">
        <f>IF(AND('Mapa final'!$Y$44="Alta",'Mapa final'!$AA$44="Mayor"),CONCATENATE("R4C",'Mapa final'!$O$44),"")</f>
        <v/>
      </c>
      <c r="AH19" s="50" t="str">
        <f ca="1">IF(AND('Mapa final'!$Y$39="Alta",'Mapa final'!$AA$39="Catastrófico"),CONCATENATE("R4C",'Mapa final'!$O$39),"")</f>
        <v/>
      </c>
      <c r="AI19" s="51" t="str">
        <f ca="1">IF(AND('Mapa final'!$Y$40="Alta",'Mapa final'!$AA$40="Catastrófico"),CONCATENATE("R4C",'Mapa final'!$O$40),"")</f>
        <v/>
      </c>
      <c r="AJ19" s="51" t="str">
        <f ca="1">IF(AND('Mapa final'!$Y$41="Alta",'Mapa final'!$AA$41="Catastrófico"),CONCATENATE("R4C",'Mapa final'!$O$41),"")</f>
        <v/>
      </c>
      <c r="AK19" s="51" t="str">
        <f>IF(AND('Mapa final'!$Y$42="Alta",'Mapa final'!$AA$42="Catastrófico"),CONCATENATE("R4C",'Mapa final'!$O$42),"")</f>
        <v/>
      </c>
      <c r="AL19" s="51" t="str">
        <f>IF(AND('Mapa final'!$Y$43="Alta",'Mapa final'!$AA$43="Catastrófico"),CONCATENATE("R4C",'Mapa final'!$O$43),"")</f>
        <v/>
      </c>
      <c r="AM19" s="52" t="str">
        <f>IF(AND('Mapa final'!$Y$44="Alta",'Mapa final'!$AA$44="Catastrófico"),CONCATENATE("R4C",'Mapa final'!$O$44),"")</f>
        <v/>
      </c>
      <c r="AN19" s="78"/>
      <c r="AO19" s="317"/>
      <c r="AP19" s="318"/>
      <c r="AQ19" s="318"/>
      <c r="AR19" s="318"/>
      <c r="AS19" s="318"/>
      <c r="AT19" s="319"/>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row>
    <row r="20" spans="1:76" ht="15" customHeight="1" x14ac:dyDescent="0.25">
      <c r="A20" s="78"/>
      <c r="B20" s="266"/>
      <c r="C20" s="266"/>
      <c r="D20" s="267"/>
      <c r="E20" s="307"/>
      <c r="F20" s="308"/>
      <c r="G20" s="308"/>
      <c r="H20" s="308"/>
      <c r="I20" s="308"/>
      <c r="J20" s="62" t="str">
        <f ca="1">IF(AND('Mapa final'!$Y$45="Alta",'Mapa final'!$AA$45="Leve"),CONCATENATE("R5C",'Mapa final'!$O$45),"")</f>
        <v/>
      </c>
      <c r="K20" s="63" t="str">
        <f ca="1">IF(AND('Mapa final'!$Y$46="Alta",'Mapa final'!$AA$46="Leve"),CONCATENATE("R5C",'Mapa final'!$O$46),"")</f>
        <v/>
      </c>
      <c r="L20" s="63" t="str">
        <f ca="1">IF(AND('Mapa final'!$Y$47="Alta",'Mapa final'!$AA$47="Leve"),CONCATENATE("R5C",'Mapa final'!$O$47),"")</f>
        <v/>
      </c>
      <c r="M20" s="63" t="str">
        <f>IF(AND('Mapa final'!$Y$48="Alta",'Mapa final'!$AA$48="Leve"),CONCATENATE("R5C",'Mapa final'!$O$48),"")</f>
        <v/>
      </c>
      <c r="N20" s="63" t="str">
        <f>IF(AND('Mapa final'!$Y$49="Alta",'Mapa final'!$AA$49="Leve"),CONCATENATE("R5C",'Mapa final'!$O$49),"")</f>
        <v/>
      </c>
      <c r="O20" s="64" t="str">
        <f>IF(AND('Mapa final'!$Y$50="Alta",'Mapa final'!$AA$50="Leve"),CONCATENATE("R5C",'Mapa final'!$O$50),"")</f>
        <v/>
      </c>
      <c r="P20" s="62" t="str">
        <f ca="1">IF(AND('Mapa final'!$Y$45="Alta",'Mapa final'!$AA$45="Menor"),CONCATENATE("R5C",'Mapa final'!$O$45),"")</f>
        <v/>
      </c>
      <c r="Q20" s="63" t="str">
        <f ca="1">IF(AND('Mapa final'!$Y$46="Alta",'Mapa final'!$AA$46="Menor"),CONCATENATE("R5C",'Mapa final'!$O$46),"")</f>
        <v/>
      </c>
      <c r="R20" s="63" t="str">
        <f ca="1">IF(AND('Mapa final'!$Y$47="Alta",'Mapa final'!$AA$47="Menor"),CONCATENATE("R5C",'Mapa final'!$O$47),"")</f>
        <v/>
      </c>
      <c r="S20" s="63" t="str">
        <f>IF(AND('Mapa final'!$Y$48="Alta",'Mapa final'!$AA$48="Menor"),CONCATENATE("R5C",'Mapa final'!$O$48),"")</f>
        <v/>
      </c>
      <c r="T20" s="63" t="str">
        <f>IF(AND('Mapa final'!$Y$49="Alta",'Mapa final'!$AA$49="Menor"),CONCATENATE("R5C",'Mapa final'!$O$49),"")</f>
        <v/>
      </c>
      <c r="U20" s="64" t="str">
        <f>IF(AND('Mapa final'!$Y$50="Alta",'Mapa final'!$AA$50="Menor"),CONCATENATE("R5C",'Mapa final'!$O$50),"")</f>
        <v/>
      </c>
      <c r="V20" s="47" t="str">
        <f ca="1">IF(AND('Mapa final'!$Y$45="Alta",'Mapa final'!$AA$45="Moderado"),CONCATENATE("R5C",'Mapa final'!$O$45),"")</f>
        <v/>
      </c>
      <c r="W20" s="48" t="str">
        <f ca="1">IF(AND('Mapa final'!$Y$46="Alta",'Mapa final'!$AA$46="Moderado"),CONCATENATE("R5C",'Mapa final'!$O$46),"")</f>
        <v/>
      </c>
      <c r="X20" s="48" t="str">
        <f ca="1">IF(AND('Mapa final'!$Y$47="Alta",'Mapa final'!$AA$47="Moderado"),CONCATENATE("R5C",'Mapa final'!$O$47),"")</f>
        <v/>
      </c>
      <c r="Y20" s="48" t="str">
        <f>IF(AND('Mapa final'!$Y$48="Alta",'Mapa final'!$AA$48="Moderado"),CONCATENATE("R5C",'Mapa final'!$O$48),"")</f>
        <v/>
      </c>
      <c r="Z20" s="48" t="str">
        <f>IF(AND('Mapa final'!$Y$49="Alta",'Mapa final'!$AA$49="Moderado"),CONCATENATE("R5C",'Mapa final'!$O$49),"")</f>
        <v/>
      </c>
      <c r="AA20" s="49" t="str">
        <f>IF(AND('Mapa final'!$Y$50="Alta",'Mapa final'!$AA$50="Moderado"),CONCATENATE("R5C",'Mapa final'!$O$50),"")</f>
        <v/>
      </c>
      <c r="AB20" s="47" t="str">
        <f ca="1">IF(AND('Mapa final'!$Y$45="Alta",'Mapa final'!$AA$45="Mayor"),CONCATENATE("R5C",'Mapa final'!$O$45),"")</f>
        <v/>
      </c>
      <c r="AC20" s="48" t="str">
        <f ca="1">IF(AND('Mapa final'!$Y$46="Alta",'Mapa final'!$AA$46="Mayor"),CONCATENATE("R5C",'Mapa final'!$O$46),"")</f>
        <v/>
      </c>
      <c r="AD20" s="48" t="str">
        <f ca="1">IF(AND('Mapa final'!$Y$47="Alta",'Mapa final'!$AA$47="Mayor"),CONCATENATE("R5C",'Mapa final'!$O$47),"")</f>
        <v/>
      </c>
      <c r="AE20" s="48" t="str">
        <f>IF(AND('Mapa final'!$Y$48="Alta",'Mapa final'!$AA$48="Mayor"),CONCATENATE("R5C",'Mapa final'!$O$48),"")</f>
        <v/>
      </c>
      <c r="AF20" s="48" t="str">
        <f>IF(AND('Mapa final'!$Y$49="Alta",'Mapa final'!$AA$49="Mayor"),CONCATENATE("R5C",'Mapa final'!$O$49),"")</f>
        <v/>
      </c>
      <c r="AG20" s="49" t="str">
        <f>IF(AND('Mapa final'!$Y$50="Alta",'Mapa final'!$AA$50="Mayor"),CONCATENATE("R5C",'Mapa final'!$O$50),"")</f>
        <v/>
      </c>
      <c r="AH20" s="50" t="str">
        <f ca="1">IF(AND('Mapa final'!$Y$45="Alta",'Mapa final'!$AA$45="Catastrófico"),CONCATENATE("R5C",'Mapa final'!$O$45),"")</f>
        <v/>
      </c>
      <c r="AI20" s="51" t="str">
        <f ca="1">IF(AND('Mapa final'!$Y$46="Alta",'Mapa final'!$AA$46="Catastrófico"),CONCATENATE("R5C",'Mapa final'!$O$46),"")</f>
        <v/>
      </c>
      <c r="AJ20" s="51" t="str">
        <f ca="1">IF(AND('Mapa final'!$Y$47="Alta",'Mapa final'!$AA$47="Catastrófico"),CONCATENATE("R5C",'Mapa final'!$O$47),"")</f>
        <v/>
      </c>
      <c r="AK20" s="51" t="str">
        <f>IF(AND('Mapa final'!$Y$48="Alta",'Mapa final'!$AA$48="Catastrófico"),CONCATENATE("R5C",'Mapa final'!$O$48),"")</f>
        <v/>
      </c>
      <c r="AL20" s="51" t="str">
        <f>IF(AND('Mapa final'!$Y$49="Alta",'Mapa final'!$AA$49="Catastrófico"),CONCATENATE("R5C",'Mapa final'!$O$49),"")</f>
        <v/>
      </c>
      <c r="AM20" s="52" t="str">
        <f>IF(AND('Mapa final'!$Y$50="Alta",'Mapa final'!$AA$50="Catastrófico"),CONCATENATE("R5C",'Mapa final'!$O$50),"")</f>
        <v/>
      </c>
      <c r="AN20" s="78"/>
      <c r="AO20" s="317"/>
      <c r="AP20" s="318"/>
      <c r="AQ20" s="318"/>
      <c r="AR20" s="318"/>
      <c r="AS20" s="318"/>
      <c r="AT20" s="319"/>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row>
    <row r="21" spans="1:76" ht="15" customHeight="1" x14ac:dyDescent="0.25">
      <c r="A21" s="78"/>
      <c r="B21" s="266"/>
      <c r="C21" s="266"/>
      <c r="D21" s="267"/>
      <c r="E21" s="307"/>
      <c r="F21" s="308"/>
      <c r="G21" s="308"/>
      <c r="H21" s="308"/>
      <c r="I21" s="308"/>
      <c r="J21" s="62" t="str">
        <f ca="1">IF(AND('Mapa final'!$Y$51="Alta",'Mapa final'!$AA$51="Leve"),CONCATENATE("R6C",'Mapa final'!$O$51),"")</f>
        <v/>
      </c>
      <c r="K21" s="63" t="str">
        <f ca="1">IF(AND('Mapa final'!$Y$52="Alta",'Mapa final'!$AA$52="Leve"),CONCATENATE("R6C",'Mapa final'!$O$52),"")</f>
        <v/>
      </c>
      <c r="L21" s="63" t="str">
        <f ca="1">IF(AND('Mapa final'!$Y$53="Alta",'Mapa final'!$AA$53="Leve"),CONCATENATE("R6C",'Mapa final'!$O$53),"")</f>
        <v/>
      </c>
      <c r="M21" s="63" t="str">
        <f>IF(AND('Mapa final'!$Y$54="Alta",'Mapa final'!$AA$54="Leve"),CONCATENATE("R6C",'Mapa final'!$O$54),"")</f>
        <v/>
      </c>
      <c r="N21" s="63" t="str">
        <f>IF(AND('Mapa final'!$Y$55="Alta",'Mapa final'!$AA$55="Leve"),CONCATENATE("R6C",'Mapa final'!$O$55),"")</f>
        <v/>
      </c>
      <c r="O21" s="64" t="str">
        <f>IF(AND('Mapa final'!$Y$56="Alta",'Mapa final'!$AA$56="Leve"),CONCATENATE("R6C",'Mapa final'!$O$56),"")</f>
        <v/>
      </c>
      <c r="P21" s="62" t="str">
        <f ca="1">IF(AND('Mapa final'!$Y$51="Alta",'Mapa final'!$AA$51="Menor"),CONCATENATE("R6C",'Mapa final'!$O$51),"")</f>
        <v/>
      </c>
      <c r="Q21" s="63" t="str">
        <f ca="1">IF(AND('Mapa final'!$Y$52="Alta",'Mapa final'!$AA$52="Menor"),CONCATENATE("R6C",'Mapa final'!$O$52),"")</f>
        <v/>
      </c>
      <c r="R21" s="63" t="str">
        <f ca="1">IF(AND('Mapa final'!$Y$53="Alta",'Mapa final'!$AA$53="Menor"),CONCATENATE("R6C",'Mapa final'!$O$53),"")</f>
        <v/>
      </c>
      <c r="S21" s="63" t="str">
        <f>IF(AND('Mapa final'!$Y$54="Alta",'Mapa final'!$AA$54="Menor"),CONCATENATE("R6C",'Mapa final'!$O$54),"")</f>
        <v/>
      </c>
      <c r="T21" s="63" t="str">
        <f>IF(AND('Mapa final'!$Y$55="Alta",'Mapa final'!$AA$55="Menor"),CONCATENATE("R6C",'Mapa final'!$O$55),"")</f>
        <v/>
      </c>
      <c r="U21" s="64" t="str">
        <f>IF(AND('Mapa final'!$Y$56="Alta",'Mapa final'!$AA$56="Menor"),CONCATENATE("R6C",'Mapa final'!$O$56),"")</f>
        <v/>
      </c>
      <c r="V21" s="47" t="str">
        <f ca="1">IF(AND('Mapa final'!$Y$51="Alta",'Mapa final'!$AA$51="Moderado"),CONCATENATE("R6C",'Mapa final'!$O$51),"")</f>
        <v/>
      </c>
      <c r="W21" s="48" t="str">
        <f ca="1">IF(AND('Mapa final'!$Y$52="Alta",'Mapa final'!$AA$52="Moderado"),CONCATENATE("R6C",'Mapa final'!$O$52),"")</f>
        <v/>
      </c>
      <c r="X21" s="48" t="str">
        <f ca="1">IF(AND('Mapa final'!$Y$53="Alta",'Mapa final'!$AA$53="Moderado"),CONCATENATE("R6C",'Mapa final'!$O$53),"")</f>
        <v/>
      </c>
      <c r="Y21" s="48" t="str">
        <f>IF(AND('Mapa final'!$Y$54="Alta",'Mapa final'!$AA$54="Moderado"),CONCATENATE("R6C",'Mapa final'!$O$54),"")</f>
        <v/>
      </c>
      <c r="Z21" s="48" t="str">
        <f>IF(AND('Mapa final'!$Y$55="Alta",'Mapa final'!$AA$55="Moderado"),CONCATENATE("R6C",'Mapa final'!$O$55),"")</f>
        <v/>
      </c>
      <c r="AA21" s="49" t="str">
        <f>IF(AND('Mapa final'!$Y$56="Alta",'Mapa final'!$AA$56="Moderado"),CONCATENATE("R6C",'Mapa final'!$O$56),"")</f>
        <v/>
      </c>
      <c r="AB21" s="47" t="str">
        <f ca="1">IF(AND('Mapa final'!$Y$51="Alta",'Mapa final'!$AA$51="Mayor"),CONCATENATE("R6C",'Mapa final'!$O$51),"")</f>
        <v/>
      </c>
      <c r="AC21" s="48" t="str">
        <f ca="1">IF(AND('Mapa final'!$Y$52="Alta",'Mapa final'!$AA$52="Mayor"),CONCATENATE("R6C",'Mapa final'!$O$52),"")</f>
        <v/>
      </c>
      <c r="AD21" s="48" t="str">
        <f ca="1">IF(AND('Mapa final'!$Y$53="Alta",'Mapa final'!$AA$53="Mayor"),CONCATENATE("R6C",'Mapa final'!$O$53),"")</f>
        <v/>
      </c>
      <c r="AE21" s="48" t="str">
        <f>IF(AND('Mapa final'!$Y$54="Alta",'Mapa final'!$AA$54="Mayor"),CONCATENATE("R6C",'Mapa final'!$O$54),"")</f>
        <v/>
      </c>
      <c r="AF21" s="48" t="str">
        <f>IF(AND('Mapa final'!$Y$55="Alta",'Mapa final'!$AA$55="Mayor"),CONCATENATE("R6C",'Mapa final'!$O$55),"")</f>
        <v/>
      </c>
      <c r="AG21" s="49" t="str">
        <f>IF(AND('Mapa final'!$Y$56="Alta",'Mapa final'!$AA$56="Mayor"),CONCATENATE("R6C",'Mapa final'!$O$56),"")</f>
        <v/>
      </c>
      <c r="AH21" s="50" t="str">
        <f ca="1">IF(AND('Mapa final'!$Y$51="Alta",'Mapa final'!$AA$51="Catastrófico"),CONCATENATE("R6C",'Mapa final'!$O$51),"")</f>
        <v/>
      </c>
      <c r="AI21" s="51" t="str">
        <f ca="1">IF(AND('Mapa final'!$Y$52="Alta",'Mapa final'!$AA$52="Catastrófico"),CONCATENATE("R6C",'Mapa final'!$O$52),"")</f>
        <v/>
      </c>
      <c r="AJ21" s="51" t="str">
        <f ca="1">IF(AND('Mapa final'!$Y$53="Alta",'Mapa final'!$AA$53="Catastrófico"),CONCATENATE("R6C",'Mapa final'!$O$53),"")</f>
        <v/>
      </c>
      <c r="AK21" s="51" t="str">
        <f>IF(AND('Mapa final'!$Y$54="Alta",'Mapa final'!$AA$54="Catastrófico"),CONCATENATE("R6C",'Mapa final'!$O$54),"")</f>
        <v/>
      </c>
      <c r="AL21" s="51" t="str">
        <f>IF(AND('Mapa final'!$Y$55="Alta",'Mapa final'!$AA$55="Catastrófico"),CONCATENATE("R6C",'Mapa final'!$O$55),"")</f>
        <v/>
      </c>
      <c r="AM21" s="52" t="str">
        <f>IF(AND('Mapa final'!$Y$56="Alta",'Mapa final'!$AA$56="Catastrófico"),CONCATENATE("R6C",'Mapa final'!$O$56),"")</f>
        <v/>
      </c>
      <c r="AN21" s="78"/>
      <c r="AO21" s="317"/>
      <c r="AP21" s="318"/>
      <c r="AQ21" s="318"/>
      <c r="AR21" s="318"/>
      <c r="AS21" s="318"/>
      <c r="AT21" s="319"/>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c r="BW21" s="78"/>
      <c r="BX21" s="78"/>
    </row>
    <row r="22" spans="1:76" ht="15" customHeight="1" x14ac:dyDescent="0.25">
      <c r="A22" s="78"/>
      <c r="B22" s="266"/>
      <c r="C22" s="266"/>
      <c r="D22" s="267"/>
      <c r="E22" s="307"/>
      <c r="F22" s="308"/>
      <c r="G22" s="308"/>
      <c r="H22" s="308"/>
      <c r="I22" s="308"/>
      <c r="J22" s="62" t="str">
        <f ca="1">IF(AND('Mapa final'!$Y$57="Alta",'Mapa final'!$AA$57="Leve"),CONCATENATE("R7C",'Mapa final'!$O$57),"")</f>
        <v/>
      </c>
      <c r="K22" s="63" t="str">
        <f ca="1">IF(AND('Mapa final'!$Y$58="Alta",'Mapa final'!$AA$58="Leve"),CONCATENATE("R7C",'Mapa final'!$O$58),"")</f>
        <v/>
      </c>
      <c r="L22" s="63" t="str">
        <f ca="1">IF(AND('Mapa final'!$Y$59="Alta",'Mapa final'!$AA$59="Leve"),CONCATENATE("R7C",'Mapa final'!$O$59),"")</f>
        <v/>
      </c>
      <c r="M22" s="63" t="str">
        <f>IF(AND('Mapa final'!$Y$60="Alta",'Mapa final'!$AA$60="Leve"),CONCATENATE("R7C",'Mapa final'!$O$60),"")</f>
        <v/>
      </c>
      <c r="N22" s="63" t="str">
        <f>IF(AND('Mapa final'!$Y$61="Alta",'Mapa final'!$AA$61="Leve"),CONCATENATE("R7C",'Mapa final'!$O$61),"")</f>
        <v/>
      </c>
      <c r="O22" s="64" t="str">
        <f>IF(AND('Mapa final'!$Y$62="Alta",'Mapa final'!$AA$62="Leve"),CONCATENATE("R7C",'Mapa final'!$O$62),"")</f>
        <v/>
      </c>
      <c r="P22" s="62" t="str">
        <f ca="1">IF(AND('Mapa final'!$Y$57="Alta",'Mapa final'!$AA$57="Menor"),CONCATENATE("R7C",'Mapa final'!$O$57),"")</f>
        <v/>
      </c>
      <c r="Q22" s="63" t="str">
        <f ca="1">IF(AND('Mapa final'!$Y$58="Alta",'Mapa final'!$AA$58="Menor"),CONCATENATE("R7C",'Mapa final'!$O$58),"")</f>
        <v/>
      </c>
      <c r="R22" s="63" t="str">
        <f ca="1">IF(AND('Mapa final'!$Y$59="Alta",'Mapa final'!$AA$59="Menor"),CONCATENATE("R7C",'Mapa final'!$O$59),"")</f>
        <v/>
      </c>
      <c r="S22" s="63" t="str">
        <f>IF(AND('Mapa final'!$Y$60="Alta",'Mapa final'!$AA$60="Menor"),CONCATENATE("R7C",'Mapa final'!$O$60),"")</f>
        <v/>
      </c>
      <c r="T22" s="63" t="str">
        <f>IF(AND('Mapa final'!$Y$61="Alta",'Mapa final'!$AA$61="Menor"),CONCATENATE("R7C",'Mapa final'!$O$61),"")</f>
        <v/>
      </c>
      <c r="U22" s="64" t="str">
        <f>IF(AND('Mapa final'!$Y$62="Alta",'Mapa final'!$AA$62="Menor"),CONCATENATE("R7C",'Mapa final'!$O$62),"")</f>
        <v/>
      </c>
      <c r="V22" s="47" t="str">
        <f ca="1">IF(AND('Mapa final'!$Y$57="Alta",'Mapa final'!$AA$57="Moderado"),CONCATENATE("R7C",'Mapa final'!$O$57),"")</f>
        <v/>
      </c>
      <c r="W22" s="48" t="str">
        <f ca="1">IF(AND('Mapa final'!$Y$58="Alta",'Mapa final'!$AA$58="Moderado"),CONCATENATE("R7C",'Mapa final'!$O$58),"")</f>
        <v/>
      </c>
      <c r="X22" s="48" t="str">
        <f ca="1">IF(AND('Mapa final'!$Y$59="Alta",'Mapa final'!$AA$59="Moderado"),CONCATENATE("R7C",'Mapa final'!$O$59),"")</f>
        <v/>
      </c>
      <c r="Y22" s="48" t="str">
        <f>IF(AND('Mapa final'!$Y$60="Alta",'Mapa final'!$AA$60="Moderado"),CONCATENATE("R7C",'Mapa final'!$O$60),"")</f>
        <v/>
      </c>
      <c r="Z22" s="48" t="str">
        <f>IF(AND('Mapa final'!$Y$61="Alta",'Mapa final'!$AA$61="Moderado"),CONCATENATE("R7C",'Mapa final'!$O$61),"")</f>
        <v/>
      </c>
      <c r="AA22" s="49" t="str">
        <f>IF(AND('Mapa final'!$Y$62="Alta",'Mapa final'!$AA$62="Moderado"),CONCATENATE("R7C",'Mapa final'!$O$62),"")</f>
        <v/>
      </c>
      <c r="AB22" s="47" t="str">
        <f ca="1">IF(AND('Mapa final'!$Y$57="Alta",'Mapa final'!$AA$57="Mayor"),CONCATENATE("R7C",'Mapa final'!$O$57),"")</f>
        <v/>
      </c>
      <c r="AC22" s="48" t="str">
        <f ca="1">IF(AND('Mapa final'!$Y$58="Alta",'Mapa final'!$AA$58="Mayor"),CONCATENATE("R7C",'Mapa final'!$O$58),"")</f>
        <v/>
      </c>
      <c r="AD22" s="48" t="str">
        <f ca="1">IF(AND('Mapa final'!$Y$59="Alta",'Mapa final'!$AA$59="Mayor"),CONCATENATE("R7C",'Mapa final'!$O$59),"")</f>
        <v/>
      </c>
      <c r="AE22" s="48" t="str">
        <f>IF(AND('Mapa final'!$Y$60="Alta",'Mapa final'!$AA$60="Mayor"),CONCATENATE("R7C",'Mapa final'!$O$60),"")</f>
        <v/>
      </c>
      <c r="AF22" s="48" t="str">
        <f>IF(AND('Mapa final'!$Y$61="Alta",'Mapa final'!$AA$61="Mayor"),CONCATENATE("R7C",'Mapa final'!$O$61),"")</f>
        <v/>
      </c>
      <c r="AG22" s="49" t="str">
        <f>IF(AND('Mapa final'!$Y$62="Alta",'Mapa final'!$AA$62="Mayor"),CONCATENATE("R7C",'Mapa final'!$O$62),"")</f>
        <v/>
      </c>
      <c r="AH22" s="50" t="str">
        <f ca="1">IF(AND('Mapa final'!$Y$57="Alta",'Mapa final'!$AA$57="Catastrófico"),CONCATENATE("R7C",'Mapa final'!$O$57),"")</f>
        <v/>
      </c>
      <c r="AI22" s="51" t="str">
        <f ca="1">IF(AND('Mapa final'!$Y$58="Alta",'Mapa final'!$AA$58="Catastrófico"),CONCATENATE("R7C",'Mapa final'!$O$58),"")</f>
        <v/>
      </c>
      <c r="AJ22" s="51" t="str">
        <f ca="1">IF(AND('Mapa final'!$Y$59="Alta",'Mapa final'!$AA$59="Catastrófico"),CONCATENATE("R7C",'Mapa final'!$O$59),"")</f>
        <v/>
      </c>
      <c r="AK22" s="51" t="str">
        <f>IF(AND('Mapa final'!$Y$60="Alta",'Mapa final'!$AA$60="Catastrófico"),CONCATENATE("R7C",'Mapa final'!$O$60),"")</f>
        <v/>
      </c>
      <c r="AL22" s="51" t="str">
        <f>IF(AND('Mapa final'!$Y$61="Alta",'Mapa final'!$AA$61="Catastrófico"),CONCATENATE("R7C",'Mapa final'!$O$61),"")</f>
        <v/>
      </c>
      <c r="AM22" s="52" t="str">
        <f>IF(AND('Mapa final'!$Y$62="Alta",'Mapa final'!$AA$62="Catastrófico"),CONCATENATE("R7C",'Mapa final'!$O$62),"")</f>
        <v/>
      </c>
      <c r="AN22" s="78"/>
      <c r="AO22" s="317"/>
      <c r="AP22" s="318"/>
      <c r="AQ22" s="318"/>
      <c r="AR22" s="318"/>
      <c r="AS22" s="318"/>
      <c r="AT22" s="319"/>
      <c r="AU22" s="78"/>
      <c r="AV22" s="78"/>
      <c r="AW22" s="78"/>
      <c r="AX22" s="78"/>
      <c r="AY22" s="78"/>
      <c r="AZ22" s="78"/>
      <c r="BA22" s="78"/>
      <c r="BB22" s="78"/>
      <c r="BC22" s="78"/>
      <c r="BD22" s="78"/>
      <c r="BE22" s="78"/>
      <c r="BF22" s="78"/>
      <c r="BG22" s="78"/>
      <c r="BH22" s="78"/>
      <c r="BI22" s="78"/>
      <c r="BJ22" s="78"/>
      <c r="BK22" s="78"/>
      <c r="BL22" s="78"/>
      <c r="BM22" s="78"/>
      <c r="BN22" s="78"/>
      <c r="BO22" s="78"/>
      <c r="BP22" s="78"/>
      <c r="BQ22" s="78"/>
      <c r="BR22" s="78"/>
      <c r="BS22" s="78"/>
      <c r="BT22" s="78"/>
      <c r="BU22" s="78"/>
      <c r="BV22" s="78"/>
      <c r="BW22" s="78"/>
      <c r="BX22" s="78"/>
    </row>
    <row r="23" spans="1:76" ht="15" customHeight="1" x14ac:dyDescent="0.25">
      <c r="A23" s="78"/>
      <c r="B23" s="266"/>
      <c r="C23" s="266"/>
      <c r="D23" s="267"/>
      <c r="E23" s="307"/>
      <c r="F23" s="308"/>
      <c r="G23" s="308"/>
      <c r="H23" s="308"/>
      <c r="I23" s="308"/>
      <c r="J23" s="62" t="str">
        <f ca="1">IF(AND('Mapa final'!$Y$63="Alta",'Mapa final'!$AA$63="Leve"),CONCATENATE("R8C",'Mapa final'!$O$63),"")</f>
        <v/>
      </c>
      <c r="K23" s="63" t="str">
        <f ca="1">IF(AND('Mapa final'!$Y$64="Alta",'Mapa final'!$AA$64="Leve"),CONCATENATE("R8C",'Mapa final'!$O$64),"")</f>
        <v/>
      </c>
      <c r="L23" s="63" t="str">
        <f ca="1">IF(AND('Mapa final'!$Y$65="Alta",'Mapa final'!$AA$65="Leve"),CONCATENATE("R8C",'Mapa final'!$O$65),"")</f>
        <v/>
      </c>
      <c r="M23" s="63" t="str">
        <f>IF(AND('Mapa final'!$Y$66="Alta",'Mapa final'!$AA$66="Leve"),CONCATENATE("R8C",'Mapa final'!$O$66),"")</f>
        <v/>
      </c>
      <c r="N23" s="63" t="str">
        <f>IF(AND('Mapa final'!$Y$67="Alta",'Mapa final'!$AA$67="Leve"),CONCATENATE("R8C",'Mapa final'!$O$67),"")</f>
        <v/>
      </c>
      <c r="O23" s="64" t="str">
        <f>IF(AND('Mapa final'!$Y$68="Alta",'Mapa final'!$AA$68="Leve"),CONCATENATE("R8C",'Mapa final'!$O$68),"")</f>
        <v/>
      </c>
      <c r="P23" s="62" t="str">
        <f ca="1">IF(AND('Mapa final'!$Y$63="Alta",'Mapa final'!$AA$63="Menor"),CONCATENATE("R8C",'Mapa final'!$O$63),"")</f>
        <v/>
      </c>
      <c r="Q23" s="63" t="str">
        <f ca="1">IF(AND('Mapa final'!$Y$64="Alta",'Mapa final'!$AA$64="Menor"),CONCATENATE("R8C",'Mapa final'!$O$64),"")</f>
        <v/>
      </c>
      <c r="R23" s="63" t="str">
        <f ca="1">IF(AND('Mapa final'!$Y$65="Alta",'Mapa final'!$AA$65="Menor"),CONCATENATE("R8C",'Mapa final'!$O$65),"")</f>
        <v/>
      </c>
      <c r="S23" s="63" t="str">
        <f>IF(AND('Mapa final'!$Y$66="Alta",'Mapa final'!$AA$66="Menor"),CONCATENATE("R8C",'Mapa final'!$O$66),"")</f>
        <v/>
      </c>
      <c r="T23" s="63" t="str">
        <f>IF(AND('Mapa final'!$Y$67="Alta",'Mapa final'!$AA$67="Menor"),CONCATENATE("R8C",'Mapa final'!$O$67),"")</f>
        <v/>
      </c>
      <c r="U23" s="64" t="str">
        <f>IF(AND('Mapa final'!$Y$68="Alta",'Mapa final'!$AA$68="Menor"),CONCATENATE("R8C",'Mapa final'!$O$68),"")</f>
        <v/>
      </c>
      <c r="V23" s="47" t="str">
        <f ca="1">IF(AND('Mapa final'!$Y$63="Alta",'Mapa final'!$AA$63="Moderado"),CONCATENATE("R8C",'Mapa final'!$O$63),"")</f>
        <v/>
      </c>
      <c r="W23" s="48" t="str">
        <f ca="1">IF(AND('Mapa final'!$Y$64="Alta",'Mapa final'!$AA$64="Moderado"),CONCATENATE("R8C",'Mapa final'!$O$64),"")</f>
        <v/>
      </c>
      <c r="X23" s="48" t="str">
        <f ca="1">IF(AND('Mapa final'!$Y$65="Alta",'Mapa final'!$AA$65="Moderado"),CONCATENATE("R8C",'Mapa final'!$O$65),"")</f>
        <v/>
      </c>
      <c r="Y23" s="48" t="str">
        <f>IF(AND('Mapa final'!$Y$66="Alta",'Mapa final'!$AA$66="Moderado"),CONCATENATE("R8C",'Mapa final'!$O$66),"")</f>
        <v/>
      </c>
      <c r="Z23" s="48" t="str">
        <f>IF(AND('Mapa final'!$Y$67="Alta",'Mapa final'!$AA$67="Moderado"),CONCATENATE("R8C",'Mapa final'!$O$67),"")</f>
        <v/>
      </c>
      <c r="AA23" s="49" t="str">
        <f>IF(AND('Mapa final'!$Y$68="Alta",'Mapa final'!$AA$68="Moderado"),CONCATENATE("R8C",'Mapa final'!$O$68),"")</f>
        <v/>
      </c>
      <c r="AB23" s="47" t="str">
        <f ca="1">IF(AND('Mapa final'!$Y$63="Alta",'Mapa final'!$AA$63="Mayor"),CONCATENATE("R8C",'Mapa final'!$O$63),"")</f>
        <v/>
      </c>
      <c r="AC23" s="48" t="str">
        <f ca="1">IF(AND('Mapa final'!$Y$64="Alta",'Mapa final'!$AA$64="Mayor"),CONCATENATE("R8C",'Mapa final'!$O$64),"")</f>
        <v/>
      </c>
      <c r="AD23" s="48" t="str">
        <f ca="1">IF(AND('Mapa final'!$Y$65="Alta",'Mapa final'!$AA$65="Mayor"),CONCATENATE("R8C",'Mapa final'!$O$65),"")</f>
        <v/>
      </c>
      <c r="AE23" s="48" t="str">
        <f>IF(AND('Mapa final'!$Y$66="Alta",'Mapa final'!$AA$66="Mayor"),CONCATENATE("R8C",'Mapa final'!$O$66),"")</f>
        <v/>
      </c>
      <c r="AF23" s="48" t="str">
        <f>IF(AND('Mapa final'!$Y$67="Alta",'Mapa final'!$AA$67="Mayor"),CONCATENATE("R8C",'Mapa final'!$O$67),"")</f>
        <v/>
      </c>
      <c r="AG23" s="49" t="str">
        <f>IF(AND('Mapa final'!$Y$68="Alta",'Mapa final'!$AA$68="Mayor"),CONCATENATE("R8C",'Mapa final'!$O$68),"")</f>
        <v/>
      </c>
      <c r="AH23" s="50" t="str">
        <f ca="1">IF(AND('Mapa final'!$Y$63="Alta",'Mapa final'!$AA$63="Catastrófico"),CONCATENATE("R8C",'Mapa final'!$O$63),"")</f>
        <v/>
      </c>
      <c r="AI23" s="51" t="str">
        <f ca="1">IF(AND('Mapa final'!$Y$64="Alta",'Mapa final'!$AA$64="Catastrófico"),CONCATENATE("R8C",'Mapa final'!$O$64),"")</f>
        <v/>
      </c>
      <c r="AJ23" s="51" t="str">
        <f ca="1">IF(AND('Mapa final'!$Y$65="Alta",'Mapa final'!$AA$65="Catastrófico"),CONCATENATE("R8C",'Mapa final'!$O$65),"")</f>
        <v/>
      </c>
      <c r="AK23" s="51" t="str">
        <f>IF(AND('Mapa final'!$Y$66="Alta",'Mapa final'!$AA$66="Catastrófico"),CONCATENATE("R8C",'Mapa final'!$O$66),"")</f>
        <v/>
      </c>
      <c r="AL23" s="51" t="str">
        <f>IF(AND('Mapa final'!$Y$67="Alta",'Mapa final'!$AA$67="Catastrófico"),CONCATENATE("R8C",'Mapa final'!$O$67),"")</f>
        <v/>
      </c>
      <c r="AM23" s="52" t="str">
        <f>IF(AND('Mapa final'!$Y$68="Alta",'Mapa final'!$AA$68="Catastrófico"),CONCATENATE("R8C",'Mapa final'!$O$68),"")</f>
        <v/>
      </c>
      <c r="AN23" s="78"/>
      <c r="AO23" s="317"/>
      <c r="AP23" s="318"/>
      <c r="AQ23" s="318"/>
      <c r="AR23" s="318"/>
      <c r="AS23" s="318"/>
      <c r="AT23" s="319"/>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c r="BS23" s="78"/>
      <c r="BT23" s="78"/>
      <c r="BU23" s="78"/>
      <c r="BV23" s="78"/>
      <c r="BW23" s="78"/>
      <c r="BX23" s="78"/>
    </row>
    <row r="24" spans="1:76" ht="15" customHeight="1" x14ac:dyDescent="0.25">
      <c r="A24" s="78"/>
      <c r="B24" s="266"/>
      <c r="C24" s="266"/>
      <c r="D24" s="267"/>
      <c r="E24" s="307"/>
      <c r="F24" s="308"/>
      <c r="G24" s="308"/>
      <c r="H24" s="308"/>
      <c r="I24" s="308"/>
      <c r="J24" s="62" t="str">
        <f ca="1">IF(AND('Mapa final'!$Y$69="Alta",'Mapa final'!$AA$69="Leve"),CONCATENATE("R9C",'Mapa final'!$O$69),"")</f>
        <v/>
      </c>
      <c r="K24" s="63" t="str">
        <f ca="1">IF(AND('Mapa final'!$Y$70="Alta",'Mapa final'!$AA$70="Leve"),CONCATENATE("R9C",'Mapa final'!$O$70),"")</f>
        <v/>
      </c>
      <c r="L24" s="63" t="str">
        <f ca="1">IF(AND('Mapa final'!$Y$71="Alta",'Mapa final'!$AA$71="Leve"),CONCATENATE("R9C",'Mapa final'!$O$71),"")</f>
        <v/>
      </c>
      <c r="M24" s="63" t="str">
        <f>IF(AND('Mapa final'!$Y$72="Alta",'Mapa final'!$AA$72="Leve"),CONCATENATE("R9C",'Mapa final'!$O$72),"")</f>
        <v/>
      </c>
      <c r="N24" s="63" t="str">
        <f>IF(AND('Mapa final'!$Y$73="Alta",'Mapa final'!$AA$73="Leve"),CONCATENATE("R9C",'Mapa final'!$O$73),"")</f>
        <v/>
      </c>
      <c r="O24" s="64" t="str">
        <f>IF(AND('Mapa final'!$Y$74="Alta",'Mapa final'!$AA$74="Leve"),CONCATENATE("R9C",'Mapa final'!$O$74),"")</f>
        <v/>
      </c>
      <c r="P24" s="62" t="str">
        <f ca="1">IF(AND('Mapa final'!$Y$69="Alta",'Mapa final'!$AA$69="Menor"),CONCATENATE("R9C",'Mapa final'!$O$69),"")</f>
        <v/>
      </c>
      <c r="Q24" s="63" t="str">
        <f ca="1">IF(AND('Mapa final'!$Y$70="Alta",'Mapa final'!$AA$70="Menor"),CONCATENATE("R9C",'Mapa final'!$O$70),"")</f>
        <v/>
      </c>
      <c r="R24" s="63" t="str">
        <f ca="1">IF(AND('Mapa final'!$Y$71="Alta",'Mapa final'!$AA$71="Menor"),CONCATENATE("R9C",'Mapa final'!$O$71),"")</f>
        <v/>
      </c>
      <c r="S24" s="63" t="str">
        <f>IF(AND('Mapa final'!$Y$72="Alta",'Mapa final'!$AA$72="Menor"),CONCATENATE("R9C",'Mapa final'!$O$72),"")</f>
        <v/>
      </c>
      <c r="T24" s="63" t="str">
        <f>IF(AND('Mapa final'!$Y$73="Alta",'Mapa final'!$AA$73="Menor"),CONCATENATE("R9C",'Mapa final'!$O$73),"")</f>
        <v/>
      </c>
      <c r="U24" s="64" t="str">
        <f>IF(AND('Mapa final'!$Y$74="Alta",'Mapa final'!$AA$74="Menor"),CONCATENATE("R9C",'Mapa final'!$O$74),"")</f>
        <v/>
      </c>
      <c r="V24" s="47" t="str">
        <f ca="1">IF(AND('Mapa final'!$Y$69="Alta",'Mapa final'!$AA$69="Moderado"),CONCATENATE("R9C",'Mapa final'!$O$69),"")</f>
        <v/>
      </c>
      <c r="W24" s="48" t="str">
        <f ca="1">IF(AND('Mapa final'!$Y$70="Alta",'Mapa final'!$AA$70="Moderado"),CONCATENATE("R9C",'Mapa final'!$O$70),"")</f>
        <v/>
      </c>
      <c r="X24" s="48" t="str">
        <f ca="1">IF(AND('Mapa final'!$Y$71="Alta",'Mapa final'!$AA$71="Moderado"),CONCATENATE("R9C",'Mapa final'!$O$71),"")</f>
        <v/>
      </c>
      <c r="Y24" s="48" t="str">
        <f>IF(AND('Mapa final'!$Y$72="Alta",'Mapa final'!$AA$72="Moderado"),CONCATENATE("R9C",'Mapa final'!$O$72),"")</f>
        <v/>
      </c>
      <c r="Z24" s="48" t="str">
        <f>IF(AND('Mapa final'!$Y$73="Alta",'Mapa final'!$AA$73="Moderado"),CONCATENATE("R9C",'Mapa final'!$O$73),"")</f>
        <v/>
      </c>
      <c r="AA24" s="49" t="str">
        <f>IF(AND('Mapa final'!$Y$74="Alta",'Mapa final'!$AA$74="Moderado"),CONCATENATE("R9C",'Mapa final'!$O$74),"")</f>
        <v/>
      </c>
      <c r="AB24" s="47" t="str">
        <f ca="1">IF(AND('Mapa final'!$Y$69="Alta",'Mapa final'!$AA$69="Mayor"),CONCATENATE("R9C",'Mapa final'!$O$69),"")</f>
        <v/>
      </c>
      <c r="AC24" s="48" t="str">
        <f ca="1">IF(AND('Mapa final'!$Y$70="Alta",'Mapa final'!$AA$70="Mayor"),CONCATENATE("R9C",'Mapa final'!$O$70),"")</f>
        <v/>
      </c>
      <c r="AD24" s="48" t="str">
        <f ca="1">IF(AND('Mapa final'!$Y$71="Alta",'Mapa final'!$AA$71="Mayor"),CONCATENATE("R9C",'Mapa final'!$O$71),"")</f>
        <v/>
      </c>
      <c r="AE24" s="48" t="str">
        <f>IF(AND('Mapa final'!$Y$72="Alta",'Mapa final'!$AA$72="Mayor"),CONCATENATE("R9C",'Mapa final'!$O$72),"")</f>
        <v/>
      </c>
      <c r="AF24" s="48" t="str">
        <f>IF(AND('Mapa final'!$Y$73="Alta",'Mapa final'!$AA$73="Mayor"),CONCATENATE("R9C",'Mapa final'!$O$73),"")</f>
        <v/>
      </c>
      <c r="AG24" s="49" t="str">
        <f>IF(AND('Mapa final'!$Y$74="Alta",'Mapa final'!$AA$74="Mayor"),CONCATENATE("R9C",'Mapa final'!$O$74),"")</f>
        <v/>
      </c>
      <c r="AH24" s="50" t="str">
        <f ca="1">IF(AND('Mapa final'!$Y$69="Alta",'Mapa final'!$AA$69="Catastrófico"),CONCATENATE("R9C",'Mapa final'!$O$69),"")</f>
        <v/>
      </c>
      <c r="AI24" s="51" t="str">
        <f ca="1">IF(AND('Mapa final'!$Y$70="Alta",'Mapa final'!$AA$70="Catastrófico"),CONCATENATE("R9C",'Mapa final'!$O$70),"")</f>
        <v/>
      </c>
      <c r="AJ24" s="51" t="str">
        <f ca="1">IF(AND('Mapa final'!$Y$71="Alta",'Mapa final'!$AA$71="Catastrófico"),CONCATENATE("R9C",'Mapa final'!$O$71),"")</f>
        <v/>
      </c>
      <c r="AK24" s="51" t="str">
        <f>IF(AND('Mapa final'!$Y$72="Alta",'Mapa final'!$AA$72="Catastrófico"),CONCATENATE("R9C",'Mapa final'!$O$72),"")</f>
        <v/>
      </c>
      <c r="AL24" s="51" t="str">
        <f>IF(AND('Mapa final'!$Y$73="Alta",'Mapa final'!$AA$73="Catastrófico"),CONCATENATE("R9C",'Mapa final'!$O$73),"")</f>
        <v/>
      </c>
      <c r="AM24" s="52" t="str">
        <f>IF(AND('Mapa final'!$Y$74="Alta",'Mapa final'!$AA$74="Catastrófico"),CONCATENATE("R9C",'Mapa final'!$O$74),"")</f>
        <v/>
      </c>
      <c r="AN24" s="78"/>
      <c r="AO24" s="317"/>
      <c r="AP24" s="318"/>
      <c r="AQ24" s="318"/>
      <c r="AR24" s="318"/>
      <c r="AS24" s="318"/>
      <c r="AT24" s="319"/>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row>
    <row r="25" spans="1:76" ht="15.75" customHeight="1" thickBot="1" x14ac:dyDescent="0.3">
      <c r="A25" s="78"/>
      <c r="B25" s="266"/>
      <c r="C25" s="266"/>
      <c r="D25" s="267"/>
      <c r="E25" s="310"/>
      <c r="F25" s="311"/>
      <c r="G25" s="311"/>
      <c r="H25" s="311"/>
      <c r="I25" s="311"/>
      <c r="J25" s="65" t="str">
        <f>IF(AND('Mapa final'!$Y$75="Alta",'Mapa final'!$AA$75="Leve"),CONCATENATE("R10C",'Mapa final'!$O$75),"")</f>
        <v/>
      </c>
      <c r="K25" s="66" t="str">
        <f>IF(AND('Mapa final'!$Y$76="Alta",'Mapa final'!$AA$76="Leve"),CONCATENATE("R10C",'Mapa final'!$O$76),"")</f>
        <v/>
      </c>
      <c r="L25" s="66" t="str">
        <f>IF(AND('Mapa final'!$Y$77="Alta",'Mapa final'!$AA$77="Leve"),CONCATENATE("R10C",'Mapa final'!$O$77),"")</f>
        <v/>
      </c>
      <c r="M25" s="66" t="str">
        <f>IF(AND('Mapa final'!$Y$78="Alta",'Mapa final'!$AA$78="Leve"),CONCATENATE("R10C",'Mapa final'!$O$78),"")</f>
        <v/>
      </c>
      <c r="N25" s="66" t="str">
        <f>IF(AND('Mapa final'!$Y$79="Alta",'Mapa final'!$AA$79="Leve"),CONCATENATE("R10C",'Mapa final'!$O$79),"")</f>
        <v/>
      </c>
      <c r="O25" s="67" t="str">
        <f>IF(AND('Mapa final'!$Y$80="Alta",'Mapa final'!$AA$80="Leve"),CONCATENATE("R10C",'Mapa final'!$O$80),"")</f>
        <v/>
      </c>
      <c r="P25" s="65" t="str">
        <f>IF(AND('Mapa final'!$Y$75="Alta",'Mapa final'!$AA$75="Menor"),CONCATENATE("R10C",'Mapa final'!$O$75),"")</f>
        <v/>
      </c>
      <c r="Q25" s="66" t="str">
        <f>IF(AND('Mapa final'!$Y$76="Alta",'Mapa final'!$AA$76="Menor"),CONCATENATE("R10C",'Mapa final'!$O$76),"")</f>
        <v/>
      </c>
      <c r="R25" s="66" t="str">
        <f>IF(AND('Mapa final'!$Y$77="Alta",'Mapa final'!$AA$77="Menor"),CONCATENATE("R10C",'Mapa final'!$O$77),"")</f>
        <v/>
      </c>
      <c r="S25" s="66" t="str">
        <f>IF(AND('Mapa final'!$Y$78="Alta",'Mapa final'!$AA$78="Menor"),CONCATENATE("R10C",'Mapa final'!$O$78),"")</f>
        <v/>
      </c>
      <c r="T25" s="66" t="str">
        <f>IF(AND('Mapa final'!$Y$79="Alta",'Mapa final'!$AA$79="Menor"),CONCATENATE("R10C",'Mapa final'!$O$79),"")</f>
        <v/>
      </c>
      <c r="U25" s="67" t="str">
        <f>IF(AND('Mapa final'!$Y$80="Alta",'Mapa final'!$AA$80="Menor"),CONCATENATE("R10C",'Mapa final'!$O$80),"")</f>
        <v/>
      </c>
      <c r="V25" s="53" t="str">
        <f>IF(AND('Mapa final'!$Y$75="Alta",'Mapa final'!$AA$75="Moderado"),CONCATENATE("R10C",'Mapa final'!$O$75),"")</f>
        <v/>
      </c>
      <c r="W25" s="54" t="str">
        <f>IF(AND('Mapa final'!$Y$76="Alta",'Mapa final'!$AA$76="Moderado"),CONCATENATE("R10C",'Mapa final'!$O$76),"")</f>
        <v/>
      </c>
      <c r="X25" s="54" t="str">
        <f>IF(AND('Mapa final'!$Y$77="Alta",'Mapa final'!$AA$77="Moderado"),CONCATENATE("R10C",'Mapa final'!$O$77),"")</f>
        <v/>
      </c>
      <c r="Y25" s="54" t="str">
        <f>IF(AND('Mapa final'!$Y$78="Alta",'Mapa final'!$AA$78="Moderado"),CONCATENATE("R10C",'Mapa final'!$O$78),"")</f>
        <v/>
      </c>
      <c r="Z25" s="54" t="str">
        <f>IF(AND('Mapa final'!$Y$79="Alta",'Mapa final'!$AA$79="Moderado"),CONCATENATE("R10C",'Mapa final'!$O$79),"")</f>
        <v/>
      </c>
      <c r="AA25" s="55" t="str">
        <f>IF(AND('Mapa final'!$Y$80="Alta",'Mapa final'!$AA$80="Moderado"),CONCATENATE("R10C",'Mapa final'!$O$80),"")</f>
        <v/>
      </c>
      <c r="AB25" s="53" t="str">
        <f>IF(AND('Mapa final'!$Y$75="Alta",'Mapa final'!$AA$75="Mayor"),CONCATENATE("R10C",'Mapa final'!$O$75),"")</f>
        <v/>
      </c>
      <c r="AC25" s="54" t="str">
        <f>IF(AND('Mapa final'!$Y$76="Alta",'Mapa final'!$AA$76="Mayor"),CONCATENATE("R10C",'Mapa final'!$O$76),"")</f>
        <v/>
      </c>
      <c r="AD25" s="54" t="str">
        <f>IF(AND('Mapa final'!$Y$77="Alta",'Mapa final'!$AA$77="Mayor"),CONCATENATE("R10C",'Mapa final'!$O$77),"")</f>
        <v/>
      </c>
      <c r="AE25" s="54" t="str">
        <f>IF(AND('Mapa final'!$Y$78="Alta",'Mapa final'!$AA$78="Mayor"),CONCATENATE("R10C",'Mapa final'!$O$78),"")</f>
        <v/>
      </c>
      <c r="AF25" s="54" t="str">
        <f>IF(AND('Mapa final'!$Y$79="Alta",'Mapa final'!$AA$79="Mayor"),CONCATENATE("R10C",'Mapa final'!$O$79),"")</f>
        <v/>
      </c>
      <c r="AG25" s="55" t="str">
        <f>IF(AND('Mapa final'!$Y$80="Alta",'Mapa final'!$AA$80="Mayor"),CONCATENATE("R10C",'Mapa final'!$O$80),"")</f>
        <v/>
      </c>
      <c r="AH25" s="56" t="str">
        <f>IF(AND('Mapa final'!$Y$75="Alta",'Mapa final'!$AA$75="Catastrófico"),CONCATENATE("R10C",'Mapa final'!$O$75),"")</f>
        <v/>
      </c>
      <c r="AI25" s="57" t="str">
        <f>IF(AND('Mapa final'!$Y$76="Alta",'Mapa final'!$AA$76="Catastrófico"),CONCATENATE("R10C",'Mapa final'!$O$76),"")</f>
        <v/>
      </c>
      <c r="AJ25" s="57" t="str">
        <f>IF(AND('Mapa final'!$Y$77="Alta",'Mapa final'!$AA$77="Catastrófico"),CONCATENATE("R10C",'Mapa final'!$O$77),"")</f>
        <v/>
      </c>
      <c r="AK25" s="57" t="str">
        <f>IF(AND('Mapa final'!$Y$78="Alta",'Mapa final'!$AA$78="Catastrófico"),CONCATENATE("R10C",'Mapa final'!$O$78),"")</f>
        <v/>
      </c>
      <c r="AL25" s="57" t="str">
        <f>IF(AND('Mapa final'!$Y$79="Alta",'Mapa final'!$AA$79="Catastrófico"),CONCATENATE("R10C",'Mapa final'!$O$79),"")</f>
        <v/>
      </c>
      <c r="AM25" s="58" t="str">
        <f>IF(AND('Mapa final'!$Y$80="Alta",'Mapa final'!$AA$80="Catastrófico"),CONCATENATE("R10C",'Mapa final'!$O$80),"")</f>
        <v/>
      </c>
      <c r="AN25" s="78"/>
      <c r="AO25" s="320"/>
      <c r="AP25" s="321"/>
      <c r="AQ25" s="321"/>
      <c r="AR25" s="321"/>
      <c r="AS25" s="321"/>
      <c r="AT25" s="322"/>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row>
    <row r="26" spans="1:76" ht="15" customHeight="1" x14ac:dyDescent="0.25">
      <c r="A26" s="78"/>
      <c r="B26" s="266"/>
      <c r="C26" s="266"/>
      <c r="D26" s="267"/>
      <c r="E26" s="304" t="s">
        <v>109</v>
      </c>
      <c r="F26" s="305"/>
      <c r="G26" s="305"/>
      <c r="H26" s="305"/>
      <c r="I26" s="306"/>
      <c r="J26" s="59" t="str">
        <f ca="1">IF(AND('Mapa final'!$Y$21="Media",'Mapa final'!$AA$21="Leve"),CONCATENATE("R1C",'Mapa final'!$O$21),"")</f>
        <v/>
      </c>
      <c r="K26" s="60" t="str">
        <f ca="1">IF(AND('Mapa final'!$Y$22="Media",'Mapa final'!$AA$22="Leve"),CONCATENATE("R1C",'Mapa final'!$O$22),"")</f>
        <v/>
      </c>
      <c r="L26" s="60" t="str">
        <f ca="1">IF(AND('Mapa final'!$Y$23="Media",'Mapa final'!$AA$23="Leve"),CONCATENATE("R1C",'Mapa final'!$O$23),"")</f>
        <v/>
      </c>
      <c r="M26" s="60" t="str">
        <f>IF(AND('Mapa final'!$Y$24="Media",'Mapa final'!$AA$24="Leve"),CONCATENATE("R1C",'Mapa final'!$O$24),"")</f>
        <v/>
      </c>
      <c r="N26" s="60" t="str">
        <f>IF(AND('Mapa final'!$Y$25="Media",'Mapa final'!$AA$25="Leve"),CONCATENATE("R1C",'Mapa final'!$O$25),"")</f>
        <v/>
      </c>
      <c r="O26" s="61" t="str">
        <f>IF(AND('Mapa final'!$Y$26="Media",'Mapa final'!$AA$26="Leve"),CONCATENATE("R1C",'Mapa final'!$O$26),"")</f>
        <v/>
      </c>
      <c r="P26" s="59" t="str">
        <f ca="1">IF(AND('Mapa final'!$Y$21="Media",'Mapa final'!$AA$21="Menor"),CONCATENATE("R1C",'Mapa final'!$O$21),"")</f>
        <v/>
      </c>
      <c r="Q26" s="60" t="str">
        <f ca="1">IF(AND('Mapa final'!$Y$22="Media",'Mapa final'!$AA$22="Menor"),CONCATENATE("R1C",'Mapa final'!$O$22),"")</f>
        <v/>
      </c>
      <c r="R26" s="60" t="str">
        <f ca="1">IF(AND('Mapa final'!$Y$23="Media",'Mapa final'!$AA$23="Menor"),CONCATENATE("R1C",'Mapa final'!$O$23),"")</f>
        <v/>
      </c>
      <c r="S26" s="60" t="str">
        <f>IF(AND('Mapa final'!$Y$24="Media",'Mapa final'!$AA$24="Menor"),CONCATENATE("R1C",'Mapa final'!$O$24),"")</f>
        <v/>
      </c>
      <c r="T26" s="60" t="str">
        <f>IF(AND('Mapa final'!$Y$25="Media",'Mapa final'!$AA$25="Menor"),CONCATENATE("R1C",'Mapa final'!$O$25),"")</f>
        <v/>
      </c>
      <c r="U26" s="61" t="str">
        <f>IF(AND('Mapa final'!$Y$26="Media",'Mapa final'!$AA$26="Menor"),CONCATENATE("R1C",'Mapa final'!$O$26),"")</f>
        <v/>
      </c>
      <c r="V26" s="59" t="str">
        <f ca="1">IF(AND('Mapa final'!$Y$21="Media",'Mapa final'!$AA$21="Moderado"),CONCATENATE("R1C",'Mapa final'!$O$21),"")</f>
        <v/>
      </c>
      <c r="W26" s="60" t="str">
        <f ca="1">IF(AND('Mapa final'!$Y$22="Media",'Mapa final'!$AA$22="Moderado"),CONCATENATE("R1C",'Mapa final'!$O$22),"")</f>
        <v/>
      </c>
      <c r="X26" s="60" t="str">
        <f ca="1">IF(AND('Mapa final'!$Y$23="Media",'Mapa final'!$AA$23="Moderado"),CONCATENATE("R1C",'Mapa final'!$O$23),"")</f>
        <v/>
      </c>
      <c r="Y26" s="60" t="str">
        <f>IF(AND('Mapa final'!$Y$24="Media",'Mapa final'!$AA$24="Moderado"),CONCATENATE("R1C",'Mapa final'!$O$24),"")</f>
        <v/>
      </c>
      <c r="Z26" s="60" t="str">
        <f>IF(AND('Mapa final'!$Y$25="Media",'Mapa final'!$AA$25="Moderado"),CONCATENATE("R1C",'Mapa final'!$O$25),"")</f>
        <v/>
      </c>
      <c r="AA26" s="61" t="str">
        <f>IF(AND('Mapa final'!$Y$26="Media",'Mapa final'!$AA$26="Moderado"),CONCATENATE("R1C",'Mapa final'!$O$26),"")</f>
        <v/>
      </c>
      <c r="AB26" s="41" t="str">
        <f ca="1">IF(AND('Mapa final'!$Y$21="Media",'Mapa final'!$AA$21="Mayor"),CONCATENATE("R1C",'Mapa final'!$O$21),"")</f>
        <v/>
      </c>
      <c r="AC26" s="42" t="str">
        <f ca="1">IF(AND('Mapa final'!$Y$22="Media",'Mapa final'!$AA$22="Mayor"),CONCATENATE("R1C",'Mapa final'!$O$22),"")</f>
        <v/>
      </c>
      <c r="AD26" s="42" t="str">
        <f ca="1">IF(AND('Mapa final'!$Y$23="Media",'Mapa final'!$AA$23="Mayor"),CONCATENATE("R1C",'Mapa final'!$O$23),"")</f>
        <v/>
      </c>
      <c r="AE26" s="42" t="str">
        <f>IF(AND('Mapa final'!$Y$24="Media",'Mapa final'!$AA$24="Mayor"),CONCATENATE("R1C",'Mapa final'!$O$24),"")</f>
        <v/>
      </c>
      <c r="AF26" s="42" t="str">
        <f>IF(AND('Mapa final'!$Y$25="Media",'Mapa final'!$AA$25="Mayor"),CONCATENATE("R1C",'Mapa final'!$O$25),"")</f>
        <v/>
      </c>
      <c r="AG26" s="43" t="str">
        <f>IF(AND('Mapa final'!$Y$26="Media",'Mapa final'!$AA$26="Mayor"),CONCATENATE("R1C",'Mapa final'!$O$26),"")</f>
        <v/>
      </c>
      <c r="AH26" s="44" t="str">
        <f ca="1">IF(AND('Mapa final'!$Y$21="Media",'Mapa final'!$AA$21="Catastrófico"),CONCATENATE("R1C",'Mapa final'!$O$21),"")</f>
        <v/>
      </c>
      <c r="AI26" s="45" t="str">
        <f ca="1">IF(AND('Mapa final'!$Y$22="Media",'Mapa final'!$AA$22="Catastrófico"),CONCATENATE("R1C",'Mapa final'!$O$22),"")</f>
        <v/>
      </c>
      <c r="AJ26" s="45" t="str">
        <f ca="1">IF(AND('Mapa final'!$Y$23="Media",'Mapa final'!$AA$23="Catastrófico"),CONCATENATE("R1C",'Mapa final'!$O$23),"")</f>
        <v/>
      </c>
      <c r="AK26" s="45" t="str">
        <f>IF(AND('Mapa final'!$Y$24="Media",'Mapa final'!$AA$24="Catastrófico"),CONCATENATE("R1C",'Mapa final'!$O$24),"")</f>
        <v/>
      </c>
      <c r="AL26" s="45" t="str">
        <f>IF(AND('Mapa final'!$Y$25="Media",'Mapa final'!$AA$25="Catastrófico"),CONCATENATE("R1C",'Mapa final'!$O$25),"")</f>
        <v/>
      </c>
      <c r="AM26" s="46" t="str">
        <f>IF(AND('Mapa final'!$Y$26="Media",'Mapa final'!$AA$26="Catastrófico"),CONCATENATE("R1C",'Mapa final'!$O$26),"")</f>
        <v/>
      </c>
      <c r="AN26" s="78"/>
      <c r="AO26" s="344" t="s">
        <v>76</v>
      </c>
      <c r="AP26" s="345"/>
      <c r="AQ26" s="345"/>
      <c r="AR26" s="345"/>
      <c r="AS26" s="345"/>
      <c r="AT26" s="346"/>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row>
    <row r="27" spans="1:76" ht="15" customHeight="1" x14ac:dyDescent="0.25">
      <c r="A27" s="78"/>
      <c r="B27" s="266"/>
      <c r="C27" s="266"/>
      <c r="D27" s="267"/>
      <c r="E27" s="323"/>
      <c r="F27" s="308"/>
      <c r="G27" s="308"/>
      <c r="H27" s="308"/>
      <c r="I27" s="309"/>
      <c r="J27" s="62" t="str">
        <f ca="1">IF(AND('Mapa final'!$Y$27="Media",'Mapa final'!$AA$27="Leve"),CONCATENATE("R2C",'Mapa final'!$O$27),"")</f>
        <v/>
      </c>
      <c r="K27" s="63" t="str">
        <f ca="1">IF(AND('Mapa final'!$Y$28="Media",'Mapa final'!$AA$28="Leve"),CONCATENATE("R2C",'Mapa final'!$O$28),"")</f>
        <v/>
      </c>
      <c r="L27" s="63" t="str">
        <f ca="1">IF(AND('Mapa final'!$Y$29="Media",'Mapa final'!$AA$29="Leve"),CONCATENATE("R2C",'Mapa final'!$O$29),"")</f>
        <v/>
      </c>
      <c r="M27" s="63" t="str">
        <f>IF(AND('Mapa final'!$Y$30="Media",'Mapa final'!$AA$30="Leve"),CONCATENATE("R2C",'Mapa final'!$O$30),"")</f>
        <v/>
      </c>
      <c r="N27" s="63" t="str">
        <f>IF(AND('Mapa final'!$Y$31="Media",'Mapa final'!$AA$31="Leve"),CONCATENATE("R2C",'Mapa final'!$O$31),"")</f>
        <v/>
      </c>
      <c r="O27" s="64" t="str">
        <f>IF(AND('Mapa final'!$Y$32="Media",'Mapa final'!$AA$32="Leve"),CONCATENATE("R2C",'Mapa final'!$O$32),"")</f>
        <v/>
      </c>
      <c r="P27" s="62" t="str">
        <f ca="1">IF(AND('Mapa final'!$Y$27="Media",'Mapa final'!$AA$27="Menor"),CONCATENATE("R2C",'Mapa final'!$O$27),"")</f>
        <v/>
      </c>
      <c r="Q27" s="63" t="str">
        <f ca="1">IF(AND('Mapa final'!$Y$28="Media",'Mapa final'!$AA$28="Menor"),CONCATENATE("R2C",'Mapa final'!$O$28),"")</f>
        <v/>
      </c>
      <c r="R27" s="63" t="str">
        <f ca="1">IF(AND('Mapa final'!$Y$29="Media",'Mapa final'!$AA$29="Menor"),CONCATENATE("R2C",'Mapa final'!$O$29),"")</f>
        <v/>
      </c>
      <c r="S27" s="63" t="str">
        <f>IF(AND('Mapa final'!$Y$30="Media",'Mapa final'!$AA$30="Menor"),CONCATENATE("R2C",'Mapa final'!$O$30),"")</f>
        <v/>
      </c>
      <c r="T27" s="63" t="str">
        <f>IF(AND('Mapa final'!$Y$31="Media",'Mapa final'!$AA$31="Menor"),CONCATENATE("R2C",'Mapa final'!$O$31),"")</f>
        <v/>
      </c>
      <c r="U27" s="64" t="str">
        <f>IF(AND('Mapa final'!$Y$32="Media",'Mapa final'!$AA$32="Menor"),CONCATENATE("R2C",'Mapa final'!$O$32),"")</f>
        <v/>
      </c>
      <c r="V27" s="62" t="str">
        <f ca="1">IF(AND('Mapa final'!$Y$27="Media",'Mapa final'!$AA$27="Moderado"),CONCATENATE("R2C",'Mapa final'!$O$27),"")</f>
        <v/>
      </c>
      <c r="W27" s="63" t="str">
        <f ca="1">IF(AND('Mapa final'!$Y$28="Media",'Mapa final'!$AA$28="Moderado"),CONCATENATE("R2C",'Mapa final'!$O$28),"")</f>
        <v/>
      </c>
      <c r="X27" s="63" t="str">
        <f ca="1">IF(AND('Mapa final'!$Y$29="Media",'Mapa final'!$AA$29="Moderado"),CONCATENATE("R2C",'Mapa final'!$O$29),"")</f>
        <v/>
      </c>
      <c r="Y27" s="63" t="str">
        <f>IF(AND('Mapa final'!$Y$30="Media",'Mapa final'!$AA$30="Moderado"),CONCATENATE("R2C",'Mapa final'!$O$30),"")</f>
        <v/>
      </c>
      <c r="Z27" s="63" t="str">
        <f>IF(AND('Mapa final'!$Y$31="Media",'Mapa final'!$AA$31="Moderado"),CONCATENATE("R2C",'Mapa final'!$O$31),"")</f>
        <v/>
      </c>
      <c r="AA27" s="64" t="str">
        <f>IF(AND('Mapa final'!$Y$32="Media",'Mapa final'!$AA$32="Moderado"),CONCATENATE("R2C",'Mapa final'!$O$32),"")</f>
        <v/>
      </c>
      <c r="AB27" s="47" t="str">
        <f ca="1">IF(AND('Mapa final'!$Y$27="Media",'Mapa final'!$AA$27="Mayor"),CONCATENATE("R2C",'Mapa final'!$O$27),"")</f>
        <v/>
      </c>
      <c r="AC27" s="48" t="str">
        <f ca="1">IF(AND('Mapa final'!$Y$28="Media",'Mapa final'!$AA$28="Mayor"),CONCATENATE("R2C",'Mapa final'!$O$28),"")</f>
        <v/>
      </c>
      <c r="AD27" s="48" t="str">
        <f ca="1">IF(AND('Mapa final'!$Y$29="Media",'Mapa final'!$AA$29="Mayor"),CONCATENATE("R2C",'Mapa final'!$O$29),"")</f>
        <v/>
      </c>
      <c r="AE27" s="48" t="str">
        <f>IF(AND('Mapa final'!$Y$30="Media",'Mapa final'!$AA$30="Mayor"),CONCATENATE("R2C",'Mapa final'!$O$30),"")</f>
        <v/>
      </c>
      <c r="AF27" s="48" t="str">
        <f>IF(AND('Mapa final'!$Y$31="Media",'Mapa final'!$AA$31="Mayor"),CONCATENATE("R2C",'Mapa final'!$O$31),"")</f>
        <v/>
      </c>
      <c r="AG27" s="49" t="str">
        <f>IF(AND('Mapa final'!$Y$32="Media",'Mapa final'!$AA$32="Mayor"),CONCATENATE("R2C",'Mapa final'!$O$32),"")</f>
        <v/>
      </c>
      <c r="AH27" s="50" t="str">
        <f ca="1">IF(AND('Mapa final'!$Y$27="Media",'Mapa final'!$AA$27="Catastrófico"),CONCATENATE("R2C",'Mapa final'!$O$27),"")</f>
        <v/>
      </c>
      <c r="AI27" s="51" t="str">
        <f ca="1">IF(AND('Mapa final'!$Y$28="Media",'Mapa final'!$AA$28="Catastrófico"),CONCATENATE("R2C",'Mapa final'!$O$28),"")</f>
        <v/>
      </c>
      <c r="AJ27" s="51" t="str">
        <f ca="1">IF(AND('Mapa final'!$Y$29="Media",'Mapa final'!$AA$29="Catastrófico"),CONCATENATE("R2C",'Mapa final'!$O$29),"")</f>
        <v/>
      </c>
      <c r="AK27" s="51" t="str">
        <f>IF(AND('Mapa final'!$Y$30="Media",'Mapa final'!$AA$30="Catastrófico"),CONCATENATE("R2C",'Mapa final'!$O$30),"")</f>
        <v/>
      </c>
      <c r="AL27" s="51" t="str">
        <f>IF(AND('Mapa final'!$Y$31="Media",'Mapa final'!$AA$31="Catastrófico"),CONCATENATE("R2C",'Mapa final'!$O$31),"")</f>
        <v/>
      </c>
      <c r="AM27" s="52" t="str">
        <f>IF(AND('Mapa final'!$Y$32="Media",'Mapa final'!$AA$32="Catastrófico"),CONCATENATE("R2C",'Mapa final'!$O$32),"")</f>
        <v/>
      </c>
      <c r="AN27" s="78"/>
      <c r="AO27" s="347"/>
      <c r="AP27" s="348"/>
      <c r="AQ27" s="348"/>
      <c r="AR27" s="348"/>
      <c r="AS27" s="348"/>
      <c r="AT27" s="349"/>
      <c r="AU27" s="78"/>
      <c r="AV27" s="78"/>
      <c r="AW27" s="78"/>
      <c r="AX27" s="78"/>
      <c r="AY27" s="78"/>
      <c r="AZ27" s="78"/>
      <c r="BA27" s="78"/>
      <c r="BB27" s="78"/>
      <c r="BC27" s="78"/>
      <c r="BD27" s="78"/>
      <c r="BE27" s="78"/>
      <c r="BF27" s="78"/>
      <c r="BG27" s="78"/>
      <c r="BH27" s="78"/>
      <c r="BI27" s="78"/>
      <c r="BJ27" s="78"/>
      <c r="BK27" s="78"/>
      <c r="BL27" s="78"/>
      <c r="BM27" s="78"/>
      <c r="BN27" s="78"/>
      <c r="BO27" s="78"/>
      <c r="BP27" s="78"/>
      <c r="BQ27" s="78"/>
      <c r="BR27" s="78"/>
      <c r="BS27" s="78"/>
      <c r="BT27" s="78"/>
      <c r="BU27" s="78"/>
      <c r="BV27" s="78"/>
      <c r="BW27" s="78"/>
      <c r="BX27" s="78"/>
    </row>
    <row r="28" spans="1:76" ht="15" customHeight="1" x14ac:dyDescent="0.25">
      <c r="A28" s="78"/>
      <c r="B28" s="266"/>
      <c r="C28" s="266"/>
      <c r="D28" s="267"/>
      <c r="E28" s="307"/>
      <c r="F28" s="308"/>
      <c r="G28" s="308"/>
      <c r="H28" s="308"/>
      <c r="I28" s="309"/>
      <c r="J28" s="62" t="str">
        <f ca="1">IF(AND('Mapa final'!$Y$33="Media",'Mapa final'!$AA$33="Leve"),CONCATENATE("R3C",'Mapa final'!$O$33),"")</f>
        <v/>
      </c>
      <c r="K28" s="63" t="str">
        <f ca="1">IF(AND('Mapa final'!$Y$34="Media",'Mapa final'!$AA$34="Leve"),CONCATENATE("R3C",'Mapa final'!$O$34),"")</f>
        <v/>
      </c>
      <c r="L28" s="63" t="str">
        <f ca="1">IF(AND('Mapa final'!$Y$35="Media",'Mapa final'!$AA$35="Leve"),CONCATENATE("R3C",'Mapa final'!$O$35),"")</f>
        <v/>
      </c>
      <c r="M28" s="63" t="str">
        <f>IF(AND('Mapa final'!$Y$36="Media",'Mapa final'!$AA$36="Leve"),CONCATENATE("R3C",'Mapa final'!$O$36),"")</f>
        <v/>
      </c>
      <c r="N28" s="63" t="str">
        <f>IF(AND('Mapa final'!$Y$37="Media",'Mapa final'!$AA$37="Leve"),CONCATENATE("R3C",'Mapa final'!$O$37),"")</f>
        <v/>
      </c>
      <c r="O28" s="64" t="str">
        <f>IF(AND('Mapa final'!$Y$38="Media",'Mapa final'!$AA$38="Leve"),CONCATENATE("R3C",'Mapa final'!$O$38),"")</f>
        <v/>
      </c>
      <c r="P28" s="62" t="str">
        <f ca="1">IF(AND('Mapa final'!$Y$33="Media",'Mapa final'!$AA$33="Menor"),CONCATENATE("R3C",'Mapa final'!$O$33),"")</f>
        <v/>
      </c>
      <c r="Q28" s="63" t="str">
        <f ca="1">IF(AND('Mapa final'!$Y$34="Media",'Mapa final'!$AA$34="Menor"),CONCATENATE("R3C",'Mapa final'!$O$34),"")</f>
        <v/>
      </c>
      <c r="R28" s="63" t="str">
        <f ca="1">IF(AND('Mapa final'!$Y$35="Media",'Mapa final'!$AA$35="Menor"),CONCATENATE("R3C",'Mapa final'!$O$35),"")</f>
        <v/>
      </c>
      <c r="S28" s="63" t="str">
        <f>IF(AND('Mapa final'!$Y$36="Media",'Mapa final'!$AA$36="Menor"),CONCATENATE("R3C",'Mapa final'!$O$36),"")</f>
        <v/>
      </c>
      <c r="T28" s="63" t="str">
        <f>IF(AND('Mapa final'!$Y$37="Media",'Mapa final'!$AA$37="Menor"),CONCATENATE("R3C",'Mapa final'!$O$37),"")</f>
        <v/>
      </c>
      <c r="U28" s="64" t="str">
        <f>IF(AND('Mapa final'!$Y$38="Media",'Mapa final'!$AA$38="Menor"),CONCATENATE("R3C",'Mapa final'!$O$38),"")</f>
        <v/>
      </c>
      <c r="V28" s="62" t="str">
        <f ca="1">IF(AND('Mapa final'!$Y$33="Media",'Mapa final'!$AA$33="Moderado"),CONCATENATE("R3C",'Mapa final'!$O$33),"")</f>
        <v/>
      </c>
      <c r="W28" s="63" t="str">
        <f ca="1">IF(AND('Mapa final'!$Y$34="Media",'Mapa final'!$AA$34="Moderado"),CONCATENATE("R3C",'Mapa final'!$O$34),"")</f>
        <v/>
      </c>
      <c r="X28" s="63" t="str">
        <f ca="1">IF(AND('Mapa final'!$Y$35="Media",'Mapa final'!$AA$35="Moderado"),CONCATENATE("R3C",'Mapa final'!$O$35),"")</f>
        <v/>
      </c>
      <c r="Y28" s="63" t="str">
        <f>IF(AND('Mapa final'!$Y$36="Media",'Mapa final'!$AA$36="Moderado"),CONCATENATE("R3C",'Mapa final'!$O$36),"")</f>
        <v/>
      </c>
      <c r="Z28" s="63" t="str">
        <f>IF(AND('Mapa final'!$Y$37="Media",'Mapa final'!$AA$37="Moderado"),CONCATENATE("R3C",'Mapa final'!$O$37),"")</f>
        <v/>
      </c>
      <c r="AA28" s="64" t="str">
        <f>IF(AND('Mapa final'!$Y$38="Media",'Mapa final'!$AA$38="Moderado"),CONCATENATE("R3C",'Mapa final'!$O$38),"")</f>
        <v/>
      </c>
      <c r="AB28" s="47" t="str">
        <f ca="1">IF(AND('Mapa final'!$Y$33="Media",'Mapa final'!$AA$33="Mayor"),CONCATENATE("R3C",'Mapa final'!$O$33),"")</f>
        <v/>
      </c>
      <c r="AC28" s="48" t="str">
        <f ca="1">IF(AND('Mapa final'!$Y$34="Media",'Mapa final'!$AA$34="Mayor"),CONCATENATE("R3C",'Mapa final'!$O$34),"")</f>
        <v/>
      </c>
      <c r="AD28" s="48" t="str">
        <f ca="1">IF(AND('Mapa final'!$Y$35="Media",'Mapa final'!$AA$35="Mayor"),CONCATENATE("R3C",'Mapa final'!$O$35),"")</f>
        <v/>
      </c>
      <c r="AE28" s="48" t="str">
        <f>IF(AND('Mapa final'!$Y$36="Media",'Mapa final'!$AA$36="Mayor"),CONCATENATE("R3C",'Mapa final'!$O$36),"")</f>
        <v/>
      </c>
      <c r="AF28" s="48" t="str">
        <f>IF(AND('Mapa final'!$Y$37="Media",'Mapa final'!$AA$37="Mayor"),CONCATENATE("R3C",'Mapa final'!$O$37),"")</f>
        <v/>
      </c>
      <c r="AG28" s="49" t="str">
        <f>IF(AND('Mapa final'!$Y$38="Media",'Mapa final'!$AA$38="Mayor"),CONCATENATE("R3C",'Mapa final'!$O$38),"")</f>
        <v/>
      </c>
      <c r="AH28" s="50" t="str">
        <f ca="1">IF(AND('Mapa final'!$Y$33="Media",'Mapa final'!$AA$33="Catastrófico"),CONCATENATE("R3C",'Mapa final'!$O$33),"")</f>
        <v/>
      </c>
      <c r="AI28" s="51" t="str">
        <f ca="1">IF(AND('Mapa final'!$Y$34="Media",'Mapa final'!$AA$34="Catastrófico"),CONCATENATE("R3C",'Mapa final'!$O$34),"")</f>
        <v/>
      </c>
      <c r="AJ28" s="51" t="str">
        <f ca="1">IF(AND('Mapa final'!$Y$35="Media",'Mapa final'!$AA$35="Catastrófico"),CONCATENATE("R3C",'Mapa final'!$O$35),"")</f>
        <v/>
      </c>
      <c r="AK28" s="51" t="str">
        <f>IF(AND('Mapa final'!$Y$36="Media",'Mapa final'!$AA$36="Catastrófico"),CONCATENATE("R3C",'Mapa final'!$O$36),"")</f>
        <v/>
      </c>
      <c r="AL28" s="51" t="str">
        <f>IF(AND('Mapa final'!$Y$37="Media",'Mapa final'!$AA$37="Catastrófico"),CONCATENATE("R3C",'Mapa final'!$O$37),"")</f>
        <v/>
      </c>
      <c r="AM28" s="52" t="str">
        <f>IF(AND('Mapa final'!$Y$38="Media",'Mapa final'!$AA$38="Catastrófico"),CONCATENATE("R3C",'Mapa final'!$O$38),"")</f>
        <v/>
      </c>
      <c r="AN28" s="78"/>
      <c r="AO28" s="347"/>
      <c r="AP28" s="348"/>
      <c r="AQ28" s="348"/>
      <c r="AR28" s="348"/>
      <c r="AS28" s="348"/>
      <c r="AT28" s="349"/>
      <c r="AU28" s="78"/>
      <c r="AV28" s="78"/>
      <c r="AW28" s="78"/>
      <c r="AX28" s="78"/>
      <c r="AY28" s="78"/>
      <c r="AZ28" s="78"/>
      <c r="BA28" s="78"/>
      <c r="BB28" s="78"/>
      <c r="BC28" s="78"/>
      <c r="BD28" s="78"/>
      <c r="BE28" s="78"/>
      <c r="BF28" s="78"/>
      <c r="BG28" s="78"/>
      <c r="BH28" s="78"/>
      <c r="BI28" s="78"/>
      <c r="BJ28" s="78"/>
      <c r="BK28" s="78"/>
      <c r="BL28" s="78"/>
      <c r="BM28" s="78"/>
      <c r="BN28" s="78"/>
      <c r="BO28" s="78"/>
      <c r="BP28" s="78"/>
      <c r="BQ28" s="78"/>
      <c r="BR28" s="78"/>
      <c r="BS28" s="78"/>
      <c r="BT28" s="78"/>
      <c r="BU28" s="78"/>
      <c r="BV28" s="78"/>
      <c r="BW28" s="78"/>
      <c r="BX28" s="78"/>
    </row>
    <row r="29" spans="1:76" ht="15" customHeight="1" x14ac:dyDescent="0.25">
      <c r="A29" s="78"/>
      <c r="B29" s="266"/>
      <c r="C29" s="266"/>
      <c r="D29" s="267"/>
      <c r="E29" s="307"/>
      <c r="F29" s="308"/>
      <c r="G29" s="308"/>
      <c r="H29" s="308"/>
      <c r="I29" s="309"/>
      <c r="J29" s="62" t="str">
        <f ca="1">IF(AND('Mapa final'!$Y$39="Media",'Mapa final'!$AA$39="Leve"),CONCATENATE("R4C",'Mapa final'!$O$39),"")</f>
        <v/>
      </c>
      <c r="K29" s="63" t="str">
        <f ca="1">IF(AND('Mapa final'!$Y$40="Media",'Mapa final'!$AA$40="Leve"),CONCATENATE("R4C",'Mapa final'!$O$40),"")</f>
        <v/>
      </c>
      <c r="L29" s="63" t="str">
        <f ca="1">IF(AND('Mapa final'!$Y$41="Media",'Mapa final'!$AA$41="Leve"),CONCATENATE("R4C",'Mapa final'!$O$41),"")</f>
        <v/>
      </c>
      <c r="M29" s="63" t="str">
        <f>IF(AND('Mapa final'!$Y$42="Media",'Mapa final'!$AA$42="Leve"),CONCATENATE("R4C",'Mapa final'!$O$42),"")</f>
        <v/>
      </c>
      <c r="N29" s="63" t="str">
        <f>IF(AND('Mapa final'!$Y$43="Media",'Mapa final'!$AA$43="Leve"),CONCATENATE("R4C",'Mapa final'!$O$43),"")</f>
        <v/>
      </c>
      <c r="O29" s="64" t="str">
        <f>IF(AND('Mapa final'!$Y$44="Media",'Mapa final'!$AA$44="Leve"),CONCATENATE("R4C",'Mapa final'!$O$44),"")</f>
        <v/>
      </c>
      <c r="P29" s="62" t="str">
        <f ca="1">IF(AND('Mapa final'!$Y$39="Media",'Mapa final'!$AA$39="Menor"),CONCATENATE("R4C",'Mapa final'!$O$39),"")</f>
        <v/>
      </c>
      <c r="Q29" s="63" t="str">
        <f ca="1">IF(AND('Mapa final'!$Y$40="Media",'Mapa final'!$AA$40="Menor"),CONCATENATE("R4C",'Mapa final'!$O$40),"")</f>
        <v/>
      </c>
      <c r="R29" s="63" t="str">
        <f ca="1">IF(AND('Mapa final'!$Y$41="Media",'Mapa final'!$AA$41="Menor"),CONCATENATE("R4C",'Mapa final'!$O$41),"")</f>
        <v/>
      </c>
      <c r="S29" s="63" t="str">
        <f>IF(AND('Mapa final'!$Y$42="Media",'Mapa final'!$AA$42="Menor"),CONCATENATE("R4C",'Mapa final'!$O$42),"")</f>
        <v/>
      </c>
      <c r="T29" s="63" t="str">
        <f>IF(AND('Mapa final'!$Y$43="Media",'Mapa final'!$AA$43="Menor"),CONCATENATE("R4C",'Mapa final'!$O$43),"")</f>
        <v/>
      </c>
      <c r="U29" s="64" t="str">
        <f>IF(AND('Mapa final'!$Y$44="Media",'Mapa final'!$AA$44="Menor"),CONCATENATE("R4C",'Mapa final'!$O$44),"")</f>
        <v/>
      </c>
      <c r="V29" s="62" t="str">
        <f ca="1">IF(AND('Mapa final'!$Y$39="Media",'Mapa final'!$AA$39="Moderado"),CONCATENATE("R4C",'Mapa final'!$O$39),"")</f>
        <v/>
      </c>
      <c r="W29" s="63" t="str">
        <f ca="1">IF(AND('Mapa final'!$Y$40="Media",'Mapa final'!$AA$40="Moderado"),CONCATENATE("R4C",'Mapa final'!$O$40),"")</f>
        <v/>
      </c>
      <c r="X29" s="63" t="str">
        <f ca="1">IF(AND('Mapa final'!$Y$41="Media",'Mapa final'!$AA$41="Moderado"),CONCATENATE("R4C",'Mapa final'!$O$41),"")</f>
        <v/>
      </c>
      <c r="Y29" s="63" t="str">
        <f>IF(AND('Mapa final'!$Y$42="Media",'Mapa final'!$AA$42="Moderado"),CONCATENATE("R4C",'Mapa final'!$O$42),"")</f>
        <v/>
      </c>
      <c r="Z29" s="63" t="str">
        <f>IF(AND('Mapa final'!$Y$43="Media",'Mapa final'!$AA$43="Moderado"),CONCATENATE("R4C",'Mapa final'!$O$43),"")</f>
        <v/>
      </c>
      <c r="AA29" s="64" t="str">
        <f>IF(AND('Mapa final'!$Y$44="Media",'Mapa final'!$AA$44="Moderado"),CONCATENATE("R4C",'Mapa final'!$O$44),"")</f>
        <v/>
      </c>
      <c r="AB29" s="47" t="str">
        <f ca="1">IF(AND('Mapa final'!$Y$39="Media",'Mapa final'!$AA$39="Mayor"),CONCATENATE("R4C",'Mapa final'!$O$39),"")</f>
        <v/>
      </c>
      <c r="AC29" s="48" t="str">
        <f ca="1">IF(AND('Mapa final'!$Y$40="Media",'Mapa final'!$AA$40="Mayor"),CONCATENATE("R4C",'Mapa final'!$O$40),"")</f>
        <v/>
      </c>
      <c r="AD29" s="48" t="str">
        <f ca="1">IF(AND('Mapa final'!$Y$41="Media",'Mapa final'!$AA$41="Mayor"),CONCATENATE("R4C",'Mapa final'!$O$41),"")</f>
        <v/>
      </c>
      <c r="AE29" s="48" t="str">
        <f>IF(AND('Mapa final'!$Y$42="Media",'Mapa final'!$AA$42="Mayor"),CONCATENATE("R4C",'Mapa final'!$O$42),"")</f>
        <v/>
      </c>
      <c r="AF29" s="48" t="str">
        <f>IF(AND('Mapa final'!$Y$43="Media",'Mapa final'!$AA$43="Mayor"),CONCATENATE("R4C",'Mapa final'!$O$43),"")</f>
        <v/>
      </c>
      <c r="AG29" s="49" t="str">
        <f>IF(AND('Mapa final'!$Y$44="Media",'Mapa final'!$AA$44="Mayor"),CONCATENATE("R4C",'Mapa final'!$O$44),"")</f>
        <v/>
      </c>
      <c r="AH29" s="50" t="str">
        <f ca="1">IF(AND('Mapa final'!$Y$39="Media",'Mapa final'!$AA$39="Catastrófico"),CONCATENATE("R4C",'Mapa final'!$O$39),"")</f>
        <v/>
      </c>
      <c r="AI29" s="51" t="str">
        <f ca="1">IF(AND('Mapa final'!$Y$40="Media",'Mapa final'!$AA$40="Catastrófico"),CONCATENATE("R4C",'Mapa final'!$O$40),"")</f>
        <v/>
      </c>
      <c r="AJ29" s="51" t="str">
        <f ca="1">IF(AND('Mapa final'!$Y$41="Media",'Mapa final'!$AA$41="Catastrófico"),CONCATENATE("R4C",'Mapa final'!$O$41),"")</f>
        <v/>
      </c>
      <c r="AK29" s="51" t="str">
        <f>IF(AND('Mapa final'!$Y$42="Media",'Mapa final'!$AA$42="Catastrófico"),CONCATENATE("R4C",'Mapa final'!$O$42),"")</f>
        <v/>
      </c>
      <c r="AL29" s="51" t="str">
        <f>IF(AND('Mapa final'!$Y$43="Media",'Mapa final'!$AA$43="Catastrófico"),CONCATENATE("R4C",'Mapa final'!$O$43),"")</f>
        <v/>
      </c>
      <c r="AM29" s="52" t="str">
        <f>IF(AND('Mapa final'!$Y$44="Media",'Mapa final'!$AA$44="Catastrófico"),CONCATENATE("R4C",'Mapa final'!$O$44),"")</f>
        <v/>
      </c>
      <c r="AN29" s="78"/>
      <c r="AO29" s="347"/>
      <c r="AP29" s="348"/>
      <c r="AQ29" s="348"/>
      <c r="AR29" s="348"/>
      <c r="AS29" s="348"/>
      <c r="AT29" s="349"/>
      <c r="AU29" s="78"/>
      <c r="AV29" s="78"/>
      <c r="AW29" s="78"/>
      <c r="AX29" s="78"/>
      <c r="AY29" s="78"/>
      <c r="AZ29" s="78"/>
      <c r="BA29" s="78"/>
      <c r="BB29" s="78"/>
      <c r="BC29" s="78"/>
      <c r="BD29" s="78"/>
      <c r="BE29" s="78"/>
      <c r="BF29" s="78"/>
      <c r="BG29" s="78"/>
      <c r="BH29" s="78"/>
      <c r="BI29" s="78"/>
      <c r="BJ29" s="78"/>
      <c r="BK29" s="78"/>
      <c r="BL29" s="78"/>
      <c r="BM29" s="78"/>
      <c r="BN29" s="78"/>
      <c r="BO29" s="78"/>
      <c r="BP29" s="78"/>
      <c r="BQ29" s="78"/>
      <c r="BR29" s="78"/>
      <c r="BS29" s="78"/>
      <c r="BT29" s="78"/>
      <c r="BU29" s="78"/>
      <c r="BV29" s="78"/>
      <c r="BW29" s="78"/>
      <c r="BX29" s="78"/>
    </row>
    <row r="30" spans="1:76" ht="15" customHeight="1" x14ac:dyDescent="0.25">
      <c r="A30" s="78"/>
      <c r="B30" s="266"/>
      <c r="C30" s="266"/>
      <c r="D30" s="267"/>
      <c r="E30" s="307"/>
      <c r="F30" s="308"/>
      <c r="G30" s="308"/>
      <c r="H30" s="308"/>
      <c r="I30" s="309"/>
      <c r="J30" s="62" t="str">
        <f ca="1">IF(AND('Mapa final'!$Y$45="Media",'Mapa final'!$AA$45="Leve"),CONCATENATE("R5C",'Mapa final'!$O$45),"")</f>
        <v/>
      </c>
      <c r="K30" s="63" t="str">
        <f ca="1">IF(AND('Mapa final'!$Y$46="Media",'Mapa final'!$AA$46="Leve"),CONCATENATE("R5C",'Mapa final'!$O$46),"")</f>
        <v/>
      </c>
      <c r="L30" s="63" t="str">
        <f ca="1">IF(AND('Mapa final'!$Y$47="Media",'Mapa final'!$AA$47="Leve"),CONCATENATE("R5C",'Mapa final'!$O$47),"")</f>
        <v/>
      </c>
      <c r="M30" s="63" t="str">
        <f>IF(AND('Mapa final'!$Y$48="Media",'Mapa final'!$AA$48="Leve"),CONCATENATE("R5C",'Mapa final'!$O$48),"")</f>
        <v/>
      </c>
      <c r="N30" s="63" t="str">
        <f>IF(AND('Mapa final'!$Y$49="Media",'Mapa final'!$AA$49="Leve"),CONCATENATE("R5C",'Mapa final'!$O$49),"")</f>
        <v/>
      </c>
      <c r="O30" s="64" t="str">
        <f>IF(AND('Mapa final'!$Y$50="Media",'Mapa final'!$AA$50="Leve"),CONCATENATE("R5C",'Mapa final'!$O$50),"")</f>
        <v/>
      </c>
      <c r="P30" s="62" t="str">
        <f ca="1">IF(AND('Mapa final'!$Y$45="Media",'Mapa final'!$AA$45="Menor"),CONCATENATE("R5C",'Mapa final'!$O$45),"")</f>
        <v/>
      </c>
      <c r="Q30" s="63" t="str">
        <f ca="1">IF(AND('Mapa final'!$Y$46="Media",'Mapa final'!$AA$46="Menor"),CONCATENATE("R5C",'Mapa final'!$O$46),"")</f>
        <v/>
      </c>
      <c r="R30" s="63" t="str">
        <f ca="1">IF(AND('Mapa final'!$Y$47="Media",'Mapa final'!$AA$47="Menor"),CONCATENATE("R5C",'Mapa final'!$O$47),"")</f>
        <v/>
      </c>
      <c r="S30" s="63" t="str">
        <f>IF(AND('Mapa final'!$Y$48="Media",'Mapa final'!$AA$48="Menor"),CONCATENATE("R5C",'Mapa final'!$O$48),"")</f>
        <v/>
      </c>
      <c r="T30" s="63" t="str">
        <f>IF(AND('Mapa final'!$Y$49="Media",'Mapa final'!$AA$49="Menor"),CONCATENATE("R5C",'Mapa final'!$O$49),"")</f>
        <v/>
      </c>
      <c r="U30" s="64" t="str">
        <f>IF(AND('Mapa final'!$Y$50="Media",'Mapa final'!$AA$50="Menor"),CONCATENATE("R5C",'Mapa final'!$O$50),"")</f>
        <v/>
      </c>
      <c r="V30" s="62" t="str">
        <f ca="1">IF(AND('Mapa final'!$Y$45="Media",'Mapa final'!$AA$45="Moderado"),CONCATENATE("R5C",'Mapa final'!$O$45),"")</f>
        <v/>
      </c>
      <c r="W30" s="63" t="str">
        <f ca="1">IF(AND('Mapa final'!$Y$46="Media",'Mapa final'!$AA$46="Moderado"),CONCATENATE("R5C",'Mapa final'!$O$46),"")</f>
        <v/>
      </c>
      <c r="X30" s="63" t="str">
        <f ca="1">IF(AND('Mapa final'!$Y$47="Media",'Mapa final'!$AA$47="Moderado"),CONCATENATE("R5C",'Mapa final'!$O$47),"")</f>
        <v/>
      </c>
      <c r="Y30" s="63" t="str">
        <f>IF(AND('Mapa final'!$Y$48="Media",'Mapa final'!$AA$48="Moderado"),CONCATENATE("R5C",'Mapa final'!$O$48),"")</f>
        <v/>
      </c>
      <c r="Z30" s="63" t="str">
        <f>IF(AND('Mapa final'!$Y$49="Media",'Mapa final'!$AA$49="Moderado"),CONCATENATE("R5C",'Mapa final'!$O$49),"")</f>
        <v/>
      </c>
      <c r="AA30" s="64" t="str">
        <f>IF(AND('Mapa final'!$Y$50="Media",'Mapa final'!$AA$50="Moderado"),CONCATENATE("R5C",'Mapa final'!$O$50),"")</f>
        <v/>
      </c>
      <c r="AB30" s="47" t="str">
        <f ca="1">IF(AND('Mapa final'!$Y$45="Media",'Mapa final'!$AA$45="Mayor"),CONCATENATE("R5C",'Mapa final'!$O$45),"")</f>
        <v/>
      </c>
      <c r="AC30" s="48" t="str">
        <f ca="1">IF(AND('Mapa final'!$Y$46="Media",'Mapa final'!$AA$46="Mayor"),CONCATENATE("R5C",'Mapa final'!$O$46),"")</f>
        <v/>
      </c>
      <c r="AD30" s="48" t="str">
        <f ca="1">IF(AND('Mapa final'!$Y$47="Media",'Mapa final'!$AA$47="Mayor"),CONCATENATE("R5C",'Mapa final'!$O$47),"")</f>
        <v/>
      </c>
      <c r="AE30" s="48" t="str">
        <f>IF(AND('Mapa final'!$Y$48="Media",'Mapa final'!$AA$48="Mayor"),CONCATENATE("R5C",'Mapa final'!$O$48),"")</f>
        <v/>
      </c>
      <c r="AF30" s="48" t="str">
        <f>IF(AND('Mapa final'!$Y$49="Media",'Mapa final'!$AA$49="Mayor"),CONCATENATE("R5C",'Mapa final'!$O$49),"")</f>
        <v/>
      </c>
      <c r="AG30" s="49" t="str">
        <f>IF(AND('Mapa final'!$Y$50="Media",'Mapa final'!$AA$50="Mayor"),CONCATENATE("R5C",'Mapa final'!$O$50),"")</f>
        <v/>
      </c>
      <c r="AH30" s="50" t="str">
        <f ca="1">IF(AND('Mapa final'!$Y$45="Media",'Mapa final'!$AA$45="Catastrófico"),CONCATENATE("R5C",'Mapa final'!$O$45),"")</f>
        <v/>
      </c>
      <c r="AI30" s="51" t="str">
        <f ca="1">IF(AND('Mapa final'!$Y$46="Media",'Mapa final'!$AA$46="Catastrófico"),CONCATENATE("R5C",'Mapa final'!$O$46),"")</f>
        <v/>
      </c>
      <c r="AJ30" s="51" t="str">
        <f ca="1">IF(AND('Mapa final'!$Y$47="Media",'Mapa final'!$AA$47="Catastrófico"),CONCATENATE("R5C",'Mapa final'!$O$47),"")</f>
        <v/>
      </c>
      <c r="AK30" s="51" t="str">
        <f>IF(AND('Mapa final'!$Y$48="Media",'Mapa final'!$AA$48="Catastrófico"),CONCATENATE("R5C",'Mapa final'!$O$48),"")</f>
        <v/>
      </c>
      <c r="AL30" s="51" t="str">
        <f>IF(AND('Mapa final'!$Y$49="Media",'Mapa final'!$AA$49="Catastrófico"),CONCATENATE("R5C",'Mapa final'!$O$49),"")</f>
        <v/>
      </c>
      <c r="AM30" s="52" t="str">
        <f>IF(AND('Mapa final'!$Y$50="Media",'Mapa final'!$AA$50="Catastrófico"),CONCATENATE("R5C",'Mapa final'!$O$50),"")</f>
        <v/>
      </c>
      <c r="AN30" s="78"/>
      <c r="AO30" s="347"/>
      <c r="AP30" s="348"/>
      <c r="AQ30" s="348"/>
      <c r="AR30" s="348"/>
      <c r="AS30" s="348"/>
      <c r="AT30" s="349"/>
      <c r="AU30" s="78"/>
      <c r="AV30" s="78"/>
      <c r="AW30" s="78"/>
      <c r="AX30" s="78"/>
      <c r="AY30" s="78"/>
      <c r="AZ30" s="78"/>
      <c r="BA30" s="78"/>
      <c r="BB30" s="78"/>
      <c r="BC30" s="78"/>
      <c r="BD30" s="78"/>
      <c r="BE30" s="78"/>
      <c r="BF30" s="78"/>
      <c r="BG30" s="78"/>
      <c r="BH30" s="78"/>
      <c r="BI30" s="78"/>
      <c r="BJ30" s="78"/>
      <c r="BK30" s="78"/>
      <c r="BL30" s="78"/>
      <c r="BM30" s="78"/>
      <c r="BN30" s="78"/>
      <c r="BO30" s="78"/>
      <c r="BP30" s="78"/>
      <c r="BQ30" s="78"/>
      <c r="BR30" s="78"/>
      <c r="BS30" s="78"/>
      <c r="BT30" s="78"/>
      <c r="BU30" s="78"/>
      <c r="BV30" s="78"/>
      <c r="BW30" s="78"/>
      <c r="BX30" s="78"/>
    </row>
    <row r="31" spans="1:76" ht="15" customHeight="1" x14ac:dyDescent="0.25">
      <c r="A31" s="78"/>
      <c r="B31" s="266"/>
      <c r="C31" s="266"/>
      <c r="D31" s="267"/>
      <c r="E31" s="307"/>
      <c r="F31" s="308"/>
      <c r="G31" s="308"/>
      <c r="H31" s="308"/>
      <c r="I31" s="309"/>
      <c r="J31" s="62" t="str">
        <f ca="1">IF(AND('Mapa final'!$Y$51="Media",'Mapa final'!$AA$51="Leve"),CONCATENATE("R6C",'Mapa final'!$O$51),"")</f>
        <v/>
      </c>
      <c r="K31" s="63" t="str">
        <f ca="1">IF(AND('Mapa final'!$Y$52="Media",'Mapa final'!$AA$52="Leve"),CONCATENATE("R6C",'Mapa final'!$O$52),"")</f>
        <v/>
      </c>
      <c r="L31" s="63" t="str">
        <f ca="1">IF(AND('Mapa final'!$Y$53="Media",'Mapa final'!$AA$53="Leve"),CONCATENATE("R6C",'Mapa final'!$O$53),"")</f>
        <v/>
      </c>
      <c r="M31" s="63" t="str">
        <f>IF(AND('Mapa final'!$Y$54="Media",'Mapa final'!$AA$54="Leve"),CONCATENATE("R6C",'Mapa final'!$O$54),"")</f>
        <v/>
      </c>
      <c r="N31" s="63" t="str">
        <f>IF(AND('Mapa final'!$Y$55="Media",'Mapa final'!$AA$55="Leve"),CONCATENATE("R6C",'Mapa final'!$O$55),"")</f>
        <v/>
      </c>
      <c r="O31" s="64" t="str">
        <f>IF(AND('Mapa final'!$Y$56="Media",'Mapa final'!$AA$56="Leve"),CONCATENATE("R6C",'Mapa final'!$O$56),"")</f>
        <v/>
      </c>
      <c r="P31" s="62" t="str">
        <f ca="1">IF(AND('Mapa final'!$Y$51="Media",'Mapa final'!$AA$51="Menor"),CONCATENATE("R6C",'Mapa final'!$O$51),"")</f>
        <v/>
      </c>
      <c r="Q31" s="63" t="str">
        <f ca="1">IF(AND('Mapa final'!$Y$52="Media",'Mapa final'!$AA$52="Menor"),CONCATENATE("R6C",'Mapa final'!$O$52),"")</f>
        <v/>
      </c>
      <c r="R31" s="63" t="str">
        <f ca="1">IF(AND('Mapa final'!$Y$53="Media",'Mapa final'!$AA$53="Menor"),CONCATENATE("R6C",'Mapa final'!$O$53),"")</f>
        <v/>
      </c>
      <c r="S31" s="63" t="str">
        <f>IF(AND('Mapa final'!$Y$54="Media",'Mapa final'!$AA$54="Menor"),CONCATENATE("R6C",'Mapa final'!$O$54),"")</f>
        <v/>
      </c>
      <c r="T31" s="63" t="str">
        <f>IF(AND('Mapa final'!$Y$55="Media",'Mapa final'!$AA$55="Menor"),CONCATENATE("R6C",'Mapa final'!$O$55),"")</f>
        <v/>
      </c>
      <c r="U31" s="64" t="str">
        <f>IF(AND('Mapa final'!$Y$56="Media",'Mapa final'!$AA$56="Menor"),CONCATENATE("R6C",'Mapa final'!$O$56),"")</f>
        <v/>
      </c>
      <c r="V31" s="62" t="str">
        <f ca="1">IF(AND('Mapa final'!$Y$51="Media",'Mapa final'!$AA$51="Moderado"),CONCATENATE("R6C",'Mapa final'!$O$51),"")</f>
        <v/>
      </c>
      <c r="W31" s="63" t="str">
        <f ca="1">IF(AND('Mapa final'!$Y$52="Media",'Mapa final'!$AA$52="Moderado"),CONCATENATE("R6C",'Mapa final'!$O$52),"")</f>
        <v/>
      </c>
      <c r="X31" s="63" t="str">
        <f ca="1">IF(AND('Mapa final'!$Y$53="Media",'Mapa final'!$AA$53="Moderado"),CONCATENATE("R6C",'Mapa final'!$O$53),"")</f>
        <v/>
      </c>
      <c r="Y31" s="63" t="str">
        <f>IF(AND('Mapa final'!$Y$54="Media",'Mapa final'!$AA$54="Moderado"),CONCATENATE("R6C",'Mapa final'!$O$54),"")</f>
        <v/>
      </c>
      <c r="Z31" s="63" t="str">
        <f>IF(AND('Mapa final'!$Y$55="Media",'Mapa final'!$AA$55="Moderado"),CONCATENATE("R6C",'Mapa final'!$O$55),"")</f>
        <v/>
      </c>
      <c r="AA31" s="64" t="str">
        <f>IF(AND('Mapa final'!$Y$56="Media",'Mapa final'!$AA$56="Moderado"),CONCATENATE("R6C",'Mapa final'!$O$56),"")</f>
        <v/>
      </c>
      <c r="AB31" s="47" t="str">
        <f ca="1">IF(AND('Mapa final'!$Y$51="Media",'Mapa final'!$AA$51="Mayor"),CONCATENATE("R6C",'Mapa final'!$O$51),"")</f>
        <v/>
      </c>
      <c r="AC31" s="48" t="str">
        <f ca="1">IF(AND('Mapa final'!$Y$52="Media",'Mapa final'!$AA$52="Mayor"),CONCATENATE("R6C",'Mapa final'!$O$52),"")</f>
        <v/>
      </c>
      <c r="AD31" s="48" t="str">
        <f ca="1">IF(AND('Mapa final'!$Y$53="Media",'Mapa final'!$AA$53="Mayor"),CONCATENATE("R6C",'Mapa final'!$O$53),"")</f>
        <v/>
      </c>
      <c r="AE31" s="48" t="str">
        <f>IF(AND('Mapa final'!$Y$54="Media",'Mapa final'!$AA$54="Mayor"),CONCATENATE("R6C",'Mapa final'!$O$54),"")</f>
        <v/>
      </c>
      <c r="AF31" s="48" t="str">
        <f>IF(AND('Mapa final'!$Y$55="Media",'Mapa final'!$AA$55="Mayor"),CONCATENATE("R6C",'Mapa final'!$O$55),"")</f>
        <v/>
      </c>
      <c r="AG31" s="49" t="str">
        <f>IF(AND('Mapa final'!$Y$56="Media",'Mapa final'!$AA$56="Mayor"),CONCATENATE("R6C",'Mapa final'!$O$56),"")</f>
        <v/>
      </c>
      <c r="AH31" s="50" t="str">
        <f ca="1">IF(AND('Mapa final'!$Y$51="Media",'Mapa final'!$AA$51="Catastrófico"),CONCATENATE("R6C",'Mapa final'!$O$51),"")</f>
        <v/>
      </c>
      <c r="AI31" s="51" t="str">
        <f ca="1">IF(AND('Mapa final'!$Y$52="Media",'Mapa final'!$AA$52="Catastrófico"),CONCATENATE("R6C",'Mapa final'!$O$52),"")</f>
        <v/>
      </c>
      <c r="AJ31" s="51" t="str">
        <f ca="1">IF(AND('Mapa final'!$Y$53="Media",'Mapa final'!$AA$53="Catastrófico"),CONCATENATE("R6C",'Mapa final'!$O$53),"")</f>
        <v/>
      </c>
      <c r="AK31" s="51" t="str">
        <f>IF(AND('Mapa final'!$Y$54="Media",'Mapa final'!$AA$54="Catastrófico"),CONCATENATE("R6C",'Mapa final'!$O$54),"")</f>
        <v/>
      </c>
      <c r="AL31" s="51" t="str">
        <f>IF(AND('Mapa final'!$Y$55="Media",'Mapa final'!$AA$55="Catastrófico"),CONCATENATE("R6C",'Mapa final'!$O$55),"")</f>
        <v/>
      </c>
      <c r="AM31" s="52" t="str">
        <f>IF(AND('Mapa final'!$Y$56="Media",'Mapa final'!$AA$56="Catastrófico"),CONCATENATE("R6C",'Mapa final'!$O$56),"")</f>
        <v/>
      </c>
      <c r="AN31" s="78"/>
      <c r="AO31" s="347"/>
      <c r="AP31" s="348"/>
      <c r="AQ31" s="348"/>
      <c r="AR31" s="348"/>
      <c r="AS31" s="348"/>
      <c r="AT31" s="349"/>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S31" s="78"/>
      <c r="BT31" s="78"/>
      <c r="BU31" s="78"/>
      <c r="BV31" s="78"/>
      <c r="BW31" s="78"/>
      <c r="BX31" s="78"/>
    </row>
    <row r="32" spans="1:76" ht="15" customHeight="1" x14ac:dyDescent="0.25">
      <c r="A32" s="78"/>
      <c r="B32" s="266"/>
      <c r="C32" s="266"/>
      <c r="D32" s="267"/>
      <c r="E32" s="307"/>
      <c r="F32" s="308"/>
      <c r="G32" s="308"/>
      <c r="H32" s="308"/>
      <c r="I32" s="309"/>
      <c r="J32" s="62" t="str">
        <f ca="1">IF(AND('Mapa final'!$Y$57="Media",'Mapa final'!$AA$57="Leve"),CONCATENATE("R7C",'Mapa final'!$O$57),"")</f>
        <v/>
      </c>
      <c r="K32" s="63" t="str">
        <f ca="1">IF(AND('Mapa final'!$Y$58="Media",'Mapa final'!$AA$58="Leve"),CONCATENATE("R7C",'Mapa final'!$O$58),"")</f>
        <v/>
      </c>
      <c r="L32" s="63" t="str">
        <f ca="1">IF(AND('Mapa final'!$Y$59="Media",'Mapa final'!$AA$59="Leve"),CONCATENATE("R7C",'Mapa final'!$O$59),"")</f>
        <v/>
      </c>
      <c r="M32" s="63" t="str">
        <f>IF(AND('Mapa final'!$Y$60="Media",'Mapa final'!$AA$60="Leve"),CONCATENATE("R7C",'Mapa final'!$O$60),"")</f>
        <v/>
      </c>
      <c r="N32" s="63" t="str">
        <f>IF(AND('Mapa final'!$Y$61="Media",'Mapa final'!$AA$61="Leve"),CONCATENATE("R7C",'Mapa final'!$O$61),"")</f>
        <v/>
      </c>
      <c r="O32" s="64" t="str">
        <f>IF(AND('Mapa final'!$Y$62="Media",'Mapa final'!$AA$62="Leve"),CONCATENATE("R7C",'Mapa final'!$O$62),"")</f>
        <v/>
      </c>
      <c r="P32" s="62" t="str">
        <f ca="1">IF(AND('Mapa final'!$Y$57="Media",'Mapa final'!$AA$57="Menor"),CONCATENATE("R7C",'Mapa final'!$O$57),"")</f>
        <v/>
      </c>
      <c r="Q32" s="63" t="str">
        <f ca="1">IF(AND('Mapa final'!$Y$58="Media",'Mapa final'!$AA$58="Menor"),CONCATENATE("R7C",'Mapa final'!$O$58),"")</f>
        <v/>
      </c>
      <c r="R32" s="63" t="str">
        <f ca="1">IF(AND('Mapa final'!$Y$59="Media",'Mapa final'!$AA$59="Menor"),CONCATENATE("R7C",'Mapa final'!$O$59),"")</f>
        <v/>
      </c>
      <c r="S32" s="63" t="str">
        <f>IF(AND('Mapa final'!$Y$60="Media",'Mapa final'!$AA$60="Menor"),CONCATENATE("R7C",'Mapa final'!$O$60),"")</f>
        <v/>
      </c>
      <c r="T32" s="63" t="str">
        <f>IF(AND('Mapa final'!$Y$61="Media",'Mapa final'!$AA$61="Menor"),CONCATENATE("R7C",'Mapa final'!$O$61),"")</f>
        <v/>
      </c>
      <c r="U32" s="64" t="str">
        <f>IF(AND('Mapa final'!$Y$62="Media",'Mapa final'!$AA$62="Menor"),CONCATENATE("R7C",'Mapa final'!$O$62),"")</f>
        <v/>
      </c>
      <c r="V32" s="62" t="str">
        <f ca="1">IF(AND('Mapa final'!$Y$57="Media",'Mapa final'!$AA$57="Moderado"),CONCATENATE("R7C",'Mapa final'!$O$57),"")</f>
        <v/>
      </c>
      <c r="W32" s="63" t="str">
        <f ca="1">IF(AND('Mapa final'!$Y$58="Media",'Mapa final'!$AA$58="Moderado"),CONCATENATE("R7C",'Mapa final'!$O$58),"")</f>
        <v/>
      </c>
      <c r="X32" s="63" t="str">
        <f ca="1">IF(AND('Mapa final'!$Y$59="Media",'Mapa final'!$AA$59="Moderado"),CONCATENATE("R7C",'Mapa final'!$O$59),"")</f>
        <v/>
      </c>
      <c r="Y32" s="63" t="str">
        <f>IF(AND('Mapa final'!$Y$60="Media",'Mapa final'!$AA$60="Moderado"),CONCATENATE("R7C",'Mapa final'!$O$60),"")</f>
        <v/>
      </c>
      <c r="Z32" s="63" t="str">
        <f>IF(AND('Mapa final'!$Y$61="Media",'Mapa final'!$AA$61="Moderado"),CONCATENATE("R7C",'Mapa final'!$O$61),"")</f>
        <v/>
      </c>
      <c r="AA32" s="64" t="str">
        <f>IF(AND('Mapa final'!$Y$62="Media",'Mapa final'!$AA$62="Moderado"),CONCATENATE("R7C",'Mapa final'!$O$62),"")</f>
        <v/>
      </c>
      <c r="AB32" s="47" t="str">
        <f ca="1">IF(AND('Mapa final'!$Y$57="Media",'Mapa final'!$AA$57="Mayor"),CONCATENATE("R7C",'Mapa final'!$O$57),"")</f>
        <v/>
      </c>
      <c r="AC32" s="48" t="str">
        <f ca="1">IF(AND('Mapa final'!$Y$58="Media",'Mapa final'!$AA$58="Mayor"),CONCATENATE("R7C",'Mapa final'!$O$58),"")</f>
        <v/>
      </c>
      <c r="AD32" s="48" t="str">
        <f ca="1">IF(AND('Mapa final'!$Y$59="Media",'Mapa final'!$AA$59="Mayor"),CONCATENATE("R7C",'Mapa final'!$O$59),"")</f>
        <v/>
      </c>
      <c r="AE32" s="48" t="str">
        <f>IF(AND('Mapa final'!$Y$60="Media",'Mapa final'!$AA$60="Mayor"),CONCATENATE("R7C",'Mapa final'!$O$60),"")</f>
        <v/>
      </c>
      <c r="AF32" s="48" t="str">
        <f>IF(AND('Mapa final'!$Y$61="Media",'Mapa final'!$AA$61="Mayor"),CONCATENATE("R7C",'Mapa final'!$O$61),"")</f>
        <v/>
      </c>
      <c r="AG32" s="49" t="str">
        <f>IF(AND('Mapa final'!$Y$62="Media",'Mapa final'!$AA$62="Mayor"),CONCATENATE("R7C",'Mapa final'!$O$62),"")</f>
        <v/>
      </c>
      <c r="AH32" s="50" t="str">
        <f ca="1">IF(AND('Mapa final'!$Y$57="Media",'Mapa final'!$AA$57="Catastrófico"),CONCATENATE("R7C",'Mapa final'!$O$57),"")</f>
        <v/>
      </c>
      <c r="AI32" s="51" t="str">
        <f ca="1">IF(AND('Mapa final'!$Y$58="Media",'Mapa final'!$AA$58="Catastrófico"),CONCATENATE("R7C",'Mapa final'!$O$58),"")</f>
        <v/>
      </c>
      <c r="AJ32" s="51" t="str">
        <f ca="1">IF(AND('Mapa final'!$Y$59="Media",'Mapa final'!$AA$59="Catastrófico"),CONCATENATE("R7C",'Mapa final'!$O$59),"")</f>
        <v/>
      </c>
      <c r="AK32" s="51" t="str">
        <f>IF(AND('Mapa final'!$Y$60="Media",'Mapa final'!$AA$60="Catastrófico"),CONCATENATE("R7C",'Mapa final'!$O$60),"")</f>
        <v/>
      </c>
      <c r="AL32" s="51" t="str">
        <f>IF(AND('Mapa final'!$Y$61="Media",'Mapa final'!$AA$61="Catastrófico"),CONCATENATE("R7C",'Mapa final'!$O$61),"")</f>
        <v/>
      </c>
      <c r="AM32" s="52" t="str">
        <f>IF(AND('Mapa final'!$Y$62="Media",'Mapa final'!$AA$62="Catastrófico"),CONCATENATE("R7C",'Mapa final'!$O$62),"")</f>
        <v/>
      </c>
      <c r="AN32" s="78"/>
      <c r="AO32" s="347"/>
      <c r="AP32" s="348"/>
      <c r="AQ32" s="348"/>
      <c r="AR32" s="348"/>
      <c r="AS32" s="348"/>
      <c r="AT32" s="349"/>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S32" s="78"/>
      <c r="BT32" s="78"/>
      <c r="BU32" s="78"/>
      <c r="BV32" s="78"/>
      <c r="BW32" s="78"/>
      <c r="BX32" s="78"/>
    </row>
    <row r="33" spans="1:80" ht="15" customHeight="1" x14ac:dyDescent="0.25">
      <c r="A33" s="78"/>
      <c r="B33" s="266"/>
      <c r="C33" s="266"/>
      <c r="D33" s="267"/>
      <c r="E33" s="307"/>
      <c r="F33" s="308"/>
      <c r="G33" s="308"/>
      <c r="H33" s="308"/>
      <c r="I33" s="309"/>
      <c r="J33" s="62" t="str">
        <f ca="1">IF(AND('Mapa final'!$Y$63="Media",'Mapa final'!$AA$63="Leve"),CONCATENATE("R8C",'Mapa final'!$O$63),"")</f>
        <v>R8C1</v>
      </c>
      <c r="K33" s="63" t="str">
        <f ca="1">IF(AND('Mapa final'!$Y$64="Media",'Mapa final'!$AA$64="Leve"),CONCATENATE("R8C",'Mapa final'!$O$64),"")</f>
        <v/>
      </c>
      <c r="L33" s="63" t="str">
        <f ca="1">IF(AND('Mapa final'!$Y$65="Media",'Mapa final'!$AA$65="Leve"),CONCATENATE("R8C",'Mapa final'!$O$65),"")</f>
        <v>R8C3</v>
      </c>
      <c r="M33" s="63" t="str">
        <f>IF(AND('Mapa final'!$Y$66="Media",'Mapa final'!$AA$66="Leve"),CONCATENATE("R8C",'Mapa final'!$O$66),"")</f>
        <v/>
      </c>
      <c r="N33" s="63" t="str">
        <f>IF(AND('Mapa final'!$Y$67="Media",'Mapa final'!$AA$67="Leve"),CONCATENATE("R8C",'Mapa final'!$O$67),"")</f>
        <v/>
      </c>
      <c r="O33" s="64" t="str">
        <f>IF(AND('Mapa final'!$Y$68="Media",'Mapa final'!$AA$68="Leve"),CONCATENATE("R8C",'Mapa final'!$O$68),"")</f>
        <v/>
      </c>
      <c r="P33" s="62" t="str">
        <f ca="1">IF(AND('Mapa final'!$Y$63="Media",'Mapa final'!$AA$63="Menor"),CONCATENATE("R8C",'Mapa final'!$O$63),"")</f>
        <v/>
      </c>
      <c r="Q33" s="63" t="str">
        <f ca="1">IF(AND('Mapa final'!$Y$64="Media",'Mapa final'!$AA$64="Menor"),CONCATENATE("R8C",'Mapa final'!$O$64),"")</f>
        <v/>
      </c>
      <c r="R33" s="63" t="str">
        <f ca="1">IF(AND('Mapa final'!$Y$65="Media",'Mapa final'!$AA$65="Menor"),CONCATENATE("R8C",'Mapa final'!$O$65),"")</f>
        <v/>
      </c>
      <c r="S33" s="63" t="str">
        <f>IF(AND('Mapa final'!$Y$66="Media",'Mapa final'!$AA$66="Menor"),CONCATENATE("R8C",'Mapa final'!$O$66),"")</f>
        <v/>
      </c>
      <c r="T33" s="63" t="str">
        <f>IF(AND('Mapa final'!$Y$67="Media",'Mapa final'!$AA$67="Menor"),CONCATENATE("R8C",'Mapa final'!$O$67),"")</f>
        <v/>
      </c>
      <c r="U33" s="64" t="str">
        <f>IF(AND('Mapa final'!$Y$68="Media",'Mapa final'!$AA$68="Menor"),CONCATENATE("R8C",'Mapa final'!$O$68),"")</f>
        <v/>
      </c>
      <c r="V33" s="62" t="str">
        <f ca="1">IF(AND('Mapa final'!$Y$63="Media",'Mapa final'!$AA$63="Moderado"),CONCATENATE("R8C",'Mapa final'!$O$63),"")</f>
        <v/>
      </c>
      <c r="W33" s="63" t="str">
        <f ca="1">IF(AND('Mapa final'!$Y$64="Media",'Mapa final'!$AA$64="Moderado"),CONCATENATE("R8C",'Mapa final'!$O$64),"")</f>
        <v/>
      </c>
      <c r="X33" s="63" t="str">
        <f ca="1">IF(AND('Mapa final'!$Y$65="Media",'Mapa final'!$AA$65="Moderado"),CONCATENATE("R8C",'Mapa final'!$O$65),"")</f>
        <v/>
      </c>
      <c r="Y33" s="63" t="str">
        <f>IF(AND('Mapa final'!$Y$66="Media",'Mapa final'!$AA$66="Moderado"),CONCATENATE("R8C",'Mapa final'!$O$66),"")</f>
        <v/>
      </c>
      <c r="Z33" s="63" t="str">
        <f>IF(AND('Mapa final'!$Y$67="Media",'Mapa final'!$AA$67="Moderado"),CONCATENATE("R8C",'Mapa final'!$O$67),"")</f>
        <v/>
      </c>
      <c r="AA33" s="64" t="str">
        <f>IF(AND('Mapa final'!$Y$68="Media",'Mapa final'!$AA$68="Moderado"),CONCATENATE("R8C",'Mapa final'!$O$68),"")</f>
        <v/>
      </c>
      <c r="AB33" s="47" t="str">
        <f ca="1">IF(AND('Mapa final'!$Y$63="Media",'Mapa final'!$AA$63="Mayor"),CONCATENATE("R8C",'Mapa final'!$O$63),"")</f>
        <v/>
      </c>
      <c r="AC33" s="48" t="str">
        <f ca="1">IF(AND('Mapa final'!$Y$64="Media",'Mapa final'!$AA$64="Mayor"),CONCATENATE("R8C",'Mapa final'!$O$64),"")</f>
        <v/>
      </c>
      <c r="AD33" s="48" t="str">
        <f ca="1">IF(AND('Mapa final'!$Y$65="Media",'Mapa final'!$AA$65="Mayor"),CONCATENATE("R8C",'Mapa final'!$O$65),"")</f>
        <v/>
      </c>
      <c r="AE33" s="48" t="str">
        <f>IF(AND('Mapa final'!$Y$66="Media",'Mapa final'!$AA$66="Mayor"),CONCATENATE("R8C",'Mapa final'!$O$66),"")</f>
        <v/>
      </c>
      <c r="AF33" s="48" t="str">
        <f>IF(AND('Mapa final'!$Y$67="Media",'Mapa final'!$AA$67="Mayor"),CONCATENATE("R8C",'Mapa final'!$O$67),"")</f>
        <v/>
      </c>
      <c r="AG33" s="49" t="str">
        <f>IF(AND('Mapa final'!$Y$68="Media",'Mapa final'!$AA$68="Mayor"),CONCATENATE("R8C",'Mapa final'!$O$68),"")</f>
        <v/>
      </c>
      <c r="AH33" s="50" t="str">
        <f ca="1">IF(AND('Mapa final'!$Y$63="Media",'Mapa final'!$AA$63="Catastrófico"),CONCATENATE("R8C",'Mapa final'!$O$63),"")</f>
        <v/>
      </c>
      <c r="AI33" s="51" t="str">
        <f ca="1">IF(AND('Mapa final'!$Y$64="Media",'Mapa final'!$AA$64="Catastrófico"),CONCATENATE("R8C",'Mapa final'!$O$64),"")</f>
        <v>R8C2</v>
      </c>
      <c r="AJ33" s="51" t="str">
        <f ca="1">IF(AND('Mapa final'!$Y$65="Media",'Mapa final'!$AA$65="Catastrófico"),CONCATENATE("R8C",'Mapa final'!$O$65),"")</f>
        <v/>
      </c>
      <c r="AK33" s="51" t="str">
        <f>IF(AND('Mapa final'!$Y$66="Media",'Mapa final'!$AA$66="Catastrófico"),CONCATENATE("R8C",'Mapa final'!$O$66),"")</f>
        <v/>
      </c>
      <c r="AL33" s="51" t="str">
        <f>IF(AND('Mapa final'!$Y$67="Media",'Mapa final'!$AA$67="Catastrófico"),CONCATENATE("R8C",'Mapa final'!$O$67),"")</f>
        <v/>
      </c>
      <c r="AM33" s="52" t="str">
        <f>IF(AND('Mapa final'!$Y$68="Media",'Mapa final'!$AA$68="Catastrófico"),CONCATENATE("R8C",'Mapa final'!$O$68),"")</f>
        <v/>
      </c>
      <c r="AN33" s="78"/>
      <c r="AO33" s="347"/>
      <c r="AP33" s="348"/>
      <c r="AQ33" s="348"/>
      <c r="AR33" s="348"/>
      <c r="AS33" s="348"/>
      <c r="AT33" s="349"/>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row>
    <row r="34" spans="1:80" ht="15" customHeight="1" x14ac:dyDescent="0.25">
      <c r="A34" s="78"/>
      <c r="B34" s="266"/>
      <c r="C34" s="266"/>
      <c r="D34" s="267"/>
      <c r="E34" s="307"/>
      <c r="F34" s="308"/>
      <c r="G34" s="308"/>
      <c r="H34" s="308"/>
      <c r="I34" s="309"/>
      <c r="J34" s="62" t="str">
        <f ca="1">IF(AND('Mapa final'!$Y$69="Media",'Mapa final'!$AA$69="Leve"),CONCATENATE("R9C",'Mapa final'!$O$69),"")</f>
        <v/>
      </c>
      <c r="K34" s="63" t="str">
        <f ca="1">IF(AND('Mapa final'!$Y$70="Media",'Mapa final'!$AA$70="Leve"),CONCATENATE("R9C",'Mapa final'!$O$70),"")</f>
        <v/>
      </c>
      <c r="L34" s="63" t="str">
        <f ca="1">IF(AND('Mapa final'!$Y$71="Media",'Mapa final'!$AA$71="Leve"),CONCATENATE("R9C",'Mapa final'!$O$71),"")</f>
        <v/>
      </c>
      <c r="M34" s="63" t="str">
        <f>IF(AND('Mapa final'!$Y$72="Media",'Mapa final'!$AA$72="Leve"),CONCATENATE("R9C",'Mapa final'!$O$72),"")</f>
        <v/>
      </c>
      <c r="N34" s="63" t="str">
        <f>IF(AND('Mapa final'!$Y$73="Media",'Mapa final'!$AA$73="Leve"),CONCATENATE("R9C",'Mapa final'!$O$73),"")</f>
        <v/>
      </c>
      <c r="O34" s="64" t="str">
        <f>IF(AND('Mapa final'!$Y$74="Media",'Mapa final'!$AA$74="Leve"),CONCATENATE("R9C",'Mapa final'!$O$74),"")</f>
        <v/>
      </c>
      <c r="P34" s="62" t="str">
        <f ca="1">IF(AND('Mapa final'!$Y$69="Media",'Mapa final'!$AA$69="Menor"),CONCATENATE("R9C",'Mapa final'!$O$69),"")</f>
        <v/>
      </c>
      <c r="Q34" s="63" t="str">
        <f ca="1">IF(AND('Mapa final'!$Y$70="Media",'Mapa final'!$AA$70="Menor"),CONCATENATE("R9C",'Mapa final'!$O$70),"")</f>
        <v/>
      </c>
      <c r="R34" s="63" t="str">
        <f ca="1">IF(AND('Mapa final'!$Y$71="Media",'Mapa final'!$AA$71="Menor"),CONCATENATE("R9C",'Mapa final'!$O$71),"")</f>
        <v/>
      </c>
      <c r="S34" s="63" t="str">
        <f>IF(AND('Mapa final'!$Y$72="Media",'Mapa final'!$AA$72="Menor"),CONCATENATE("R9C",'Mapa final'!$O$72),"")</f>
        <v/>
      </c>
      <c r="T34" s="63" t="str">
        <f>IF(AND('Mapa final'!$Y$73="Media",'Mapa final'!$AA$73="Menor"),CONCATENATE("R9C",'Mapa final'!$O$73),"")</f>
        <v/>
      </c>
      <c r="U34" s="64" t="str">
        <f>IF(AND('Mapa final'!$Y$74="Media",'Mapa final'!$AA$74="Menor"),CONCATENATE("R9C",'Mapa final'!$O$74),"")</f>
        <v/>
      </c>
      <c r="V34" s="62" t="str">
        <f ca="1">IF(AND('Mapa final'!$Y$69="Media",'Mapa final'!$AA$69="Moderado"),CONCATENATE("R9C",'Mapa final'!$O$69),"")</f>
        <v/>
      </c>
      <c r="W34" s="63" t="str">
        <f ca="1">IF(AND('Mapa final'!$Y$70="Media",'Mapa final'!$AA$70="Moderado"),CONCATENATE("R9C",'Mapa final'!$O$70),"")</f>
        <v/>
      </c>
      <c r="X34" s="63" t="str">
        <f ca="1">IF(AND('Mapa final'!$Y$71="Media",'Mapa final'!$AA$71="Moderado"),CONCATENATE("R9C",'Mapa final'!$O$71),"")</f>
        <v/>
      </c>
      <c r="Y34" s="63" t="str">
        <f>IF(AND('Mapa final'!$Y$72="Media",'Mapa final'!$AA$72="Moderado"),CONCATENATE("R9C",'Mapa final'!$O$72),"")</f>
        <v/>
      </c>
      <c r="Z34" s="63" t="str">
        <f>IF(AND('Mapa final'!$Y$73="Media",'Mapa final'!$AA$73="Moderado"),CONCATENATE("R9C",'Mapa final'!$O$73),"")</f>
        <v/>
      </c>
      <c r="AA34" s="64" t="str">
        <f>IF(AND('Mapa final'!$Y$74="Media",'Mapa final'!$AA$74="Moderado"),CONCATENATE("R9C",'Mapa final'!$O$74),"")</f>
        <v/>
      </c>
      <c r="AB34" s="47" t="str">
        <f ca="1">IF(AND('Mapa final'!$Y$69="Media",'Mapa final'!$AA$69="Mayor"),CONCATENATE("R9C",'Mapa final'!$O$69),"")</f>
        <v/>
      </c>
      <c r="AC34" s="48" t="str">
        <f ca="1">IF(AND('Mapa final'!$Y$70="Media",'Mapa final'!$AA$70="Mayor"),CONCATENATE("R9C",'Mapa final'!$O$70),"")</f>
        <v/>
      </c>
      <c r="AD34" s="48" t="str">
        <f ca="1">IF(AND('Mapa final'!$Y$71="Media",'Mapa final'!$AA$71="Mayor"),CONCATENATE("R9C",'Mapa final'!$O$71),"")</f>
        <v/>
      </c>
      <c r="AE34" s="48" t="str">
        <f>IF(AND('Mapa final'!$Y$72="Media",'Mapa final'!$AA$72="Mayor"),CONCATENATE("R9C",'Mapa final'!$O$72),"")</f>
        <v/>
      </c>
      <c r="AF34" s="48" t="str">
        <f>IF(AND('Mapa final'!$Y$73="Media",'Mapa final'!$AA$73="Mayor"),CONCATENATE("R9C",'Mapa final'!$O$73),"")</f>
        <v/>
      </c>
      <c r="AG34" s="49" t="str">
        <f>IF(AND('Mapa final'!$Y$74="Media",'Mapa final'!$AA$74="Mayor"),CONCATENATE("R9C",'Mapa final'!$O$74),"")</f>
        <v/>
      </c>
      <c r="AH34" s="50" t="str">
        <f ca="1">IF(AND('Mapa final'!$Y$69="Media",'Mapa final'!$AA$69="Catastrófico"),CONCATENATE("R9C",'Mapa final'!$O$69),"")</f>
        <v/>
      </c>
      <c r="AI34" s="51" t="str">
        <f ca="1">IF(AND('Mapa final'!$Y$70="Media",'Mapa final'!$AA$70="Catastrófico"),CONCATENATE("R9C",'Mapa final'!$O$70),"")</f>
        <v/>
      </c>
      <c r="AJ34" s="51" t="str">
        <f ca="1">IF(AND('Mapa final'!$Y$71="Media",'Mapa final'!$AA$71="Catastrófico"),CONCATENATE("R9C",'Mapa final'!$O$71),"")</f>
        <v/>
      </c>
      <c r="AK34" s="51" t="str">
        <f>IF(AND('Mapa final'!$Y$72="Media",'Mapa final'!$AA$72="Catastrófico"),CONCATENATE("R9C",'Mapa final'!$O$72),"")</f>
        <v/>
      </c>
      <c r="AL34" s="51" t="str">
        <f>IF(AND('Mapa final'!$Y$73="Media",'Mapa final'!$AA$73="Catastrófico"),CONCATENATE("R9C",'Mapa final'!$O$73),"")</f>
        <v/>
      </c>
      <c r="AM34" s="52" t="str">
        <f>IF(AND('Mapa final'!$Y$74="Media",'Mapa final'!$AA$74="Catastrófico"),CONCATENATE("R9C",'Mapa final'!$O$74),"")</f>
        <v/>
      </c>
      <c r="AN34" s="78"/>
      <c r="AO34" s="347"/>
      <c r="AP34" s="348"/>
      <c r="AQ34" s="348"/>
      <c r="AR34" s="348"/>
      <c r="AS34" s="348"/>
      <c r="AT34" s="349"/>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row>
    <row r="35" spans="1:80" ht="15.75" customHeight="1" thickBot="1" x14ac:dyDescent="0.3">
      <c r="A35" s="78"/>
      <c r="B35" s="266"/>
      <c r="C35" s="266"/>
      <c r="D35" s="267"/>
      <c r="E35" s="310"/>
      <c r="F35" s="311"/>
      <c r="G35" s="311"/>
      <c r="H35" s="311"/>
      <c r="I35" s="312"/>
      <c r="J35" s="62" t="str">
        <f>IF(AND('Mapa final'!$Y$75="Media",'Mapa final'!$AA$75="Leve"),CONCATENATE("R10C",'Mapa final'!$O$75),"")</f>
        <v/>
      </c>
      <c r="K35" s="63" t="str">
        <f>IF(AND('Mapa final'!$Y$76="Media",'Mapa final'!$AA$76="Leve"),CONCATENATE("R10C",'Mapa final'!$O$76),"")</f>
        <v/>
      </c>
      <c r="L35" s="63" t="str">
        <f>IF(AND('Mapa final'!$Y$77="Media",'Mapa final'!$AA$77="Leve"),CONCATENATE("R10C",'Mapa final'!$O$77),"")</f>
        <v/>
      </c>
      <c r="M35" s="63" t="str">
        <f>IF(AND('Mapa final'!$Y$78="Media",'Mapa final'!$AA$78="Leve"),CONCATENATE("R10C",'Mapa final'!$O$78),"")</f>
        <v/>
      </c>
      <c r="N35" s="63" t="str">
        <f>IF(AND('Mapa final'!$Y$79="Media",'Mapa final'!$AA$79="Leve"),CONCATENATE("R10C",'Mapa final'!$O$79),"")</f>
        <v/>
      </c>
      <c r="O35" s="64" t="str">
        <f>IF(AND('Mapa final'!$Y$80="Media",'Mapa final'!$AA$80="Leve"),CONCATENATE("R10C",'Mapa final'!$O$80),"")</f>
        <v/>
      </c>
      <c r="P35" s="62" t="str">
        <f>IF(AND('Mapa final'!$Y$75="Media",'Mapa final'!$AA$75="Menor"),CONCATENATE("R10C",'Mapa final'!$O$75),"")</f>
        <v/>
      </c>
      <c r="Q35" s="63" t="str">
        <f>IF(AND('Mapa final'!$Y$76="Media",'Mapa final'!$AA$76="Menor"),CONCATENATE("R10C",'Mapa final'!$O$76),"")</f>
        <v/>
      </c>
      <c r="R35" s="63" t="str">
        <f>IF(AND('Mapa final'!$Y$77="Media",'Mapa final'!$AA$77="Menor"),CONCATENATE("R10C",'Mapa final'!$O$77),"")</f>
        <v/>
      </c>
      <c r="S35" s="63" t="str">
        <f>IF(AND('Mapa final'!$Y$78="Media",'Mapa final'!$AA$78="Menor"),CONCATENATE("R10C",'Mapa final'!$O$78),"")</f>
        <v/>
      </c>
      <c r="T35" s="63" t="str">
        <f>IF(AND('Mapa final'!$Y$79="Media",'Mapa final'!$AA$79="Menor"),CONCATENATE("R10C",'Mapa final'!$O$79),"")</f>
        <v/>
      </c>
      <c r="U35" s="64" t="str">
        <f>IF(AND('Mapa final'!$Y$80="Media",'Mapa final'!$AA$80="Menor"),CONCATENATE("R10C",'Mapa final'!$O$80),"")</f>
        <v/>
      </c>
      <c r="V35" s="62" t="str">
        <f>IF(AND('Mapa final'!$Y$75="Media",'Mapa final'!$AA$75="Moderado"),CONCATENATE("R10C",'Mapa final'!$O$75),"")</f>
        <v/>
      </c>
      <c r="W35" s="63" t="str">
        <f>IF(AND('Mapa final'!$Y$76="Media",'Mapa final'!$AA$76="Moderado"),CONCATENATE("R10C",'Mapa final'!$O$76),"")</f>
        <v/>
      </c>
      <c r="X35" s="63" t="str">
        <f>IF(AND('Mapa final'!$Y$77="Media",'Mapa final'!$AA$77="Moderado"),CONCATENATE("R10C",'Mapa final'!$O$77),"")</f>
        <v/>
      </c>
      <c r="Y35" s="63" t="str">
        <f>IF(AND('Mapa final'!$Y$78="Media",'Mapa final'!$AA$78="Moderado"),CONCATENATE("R10C",'Mapa final'!$O$78),"")</f>
        <v/>
      </c>
      <c r="Z35" s="63" t="str">
        <f>IF(AND('Mapa final'!$Y$79="Media",'Mapa final'!$AA$79="Moderado"),CONCATENATE("R10C",'Mapa final'!$O$79),"")</f>
        <v/>
      </c>
      <c r="AA35" s="64" t="str">
        <f>IF(AND('Mapa final'!$Y$80="Media",'Mapa final'!$AA$80="Moderado"),CONCATENATE("R10C",'Mapa final'!$O$80),"")</f>
        <v/>
      </c>
      <c r="AB35" s="53" t="str">
        <f>IF(AND('Mapa final'!$Y$75="Media",'Mapa final'!$AA$75="Mayor"),CONCATENATE("R10C",'Mapa final'!$O$75),"")</f>
        <v/>
      </c>
      <c r="AC35" s="54" t="str">
        <f>IF(AND('Mapa final'!$Y$76="Media",'Mapa final'!$AA$76="Mayor"),CONCATENATE("R10C",'Mapa final'!$O$76),"")</f>
        <v/>
      </c>
      <c r="AD35" s="54" t="str">
        <f>IF(AND('Mapa final'!$Y$77="Media",'Mapa final'!$AA$77="Mayor"),CONCATENATE("R10C",'Mapa final'!$O$77),"")</f>
        <v/>
      </c>
      <c r="AE35" s="54" t="str">
        <f>IF(AND('Mapa final'!$Y$78="Media",'Mapa final'!$AA$78="Mayor"),CONCATENATE("R10C",'Mapa final'!$O$78),"")</f>
        <v/>
      </c>
      <c r="AF35" s="54" t="str">
        <f>IF(AND('Mapa final'!$Y$79="Media",'Mapa final'!$AA$79="Mayor"),CONCATENATE("R10C",'Mapa final'!$O$79),"")</f>
        <v/>
      </c>
      <c r="AG35" s="55" t="str">
        <f>IF(AND('Mapa final'!$Y$80="Media",'Mapa final'!$AA$80="Mayor"),CONCATENATE("R10C",'Mapa final'!$O$80),"")</f>
        <v/>
      </c>
      <c r="AH35" s="56" t="str">
        <f>IF(AND('Mapa final'!$Y$75="Media",'Mapa final'!$AA$75="Catastrófico"),CONCATENATE("R10C",'Mapa final'!$O$75),"")</f>
        <v/>
      </c>
      <c r="AI35" s="57" t="str">
        <f>IF(AND('Mapa final'!$Y$76="Media",'Mapa final'!$AA$76="Catastrófico"),CONCATENATE("R10C",'Mapa final'!$O$76),"")</f>
        <v/>
      </c>
      <c r="AJ35" s="57" t="str">
        <f>IF(AND('Mapa final'!$Y$77="Media",'Mapa final'!$AA$77="Catastrófico"),CONCATENATE("R10C",'Mapa final'!$O$77),"")</f>
        <v/>
      </c>
      <c r="AK35" s="57" t="str">
        <f>IF(AND('Mapa final'!$Y$78="Media",'Mapa final'!$AA$78="Catastrófico"),CONCATENATE("R10C",'Mapa final'!$O$78),"")</f>
        <v/>
      </c>
      <c r="AL35" s="57" t="str">
        <f>IF(AND('Mapa final'!$Y$79="Media",'Mapa final'!$AA$79="Catastrófico"),CONCATENATE("R10C",'Mapa final'!$O$79),"")</f>
        <v/>
      </c>
      <c r="AM35" s="58" t="str">
        <f>IF(AND('Mapa final'!$Y$80="Media",'Mapa final'!$AA$80="Catastrófico"),CONCATENATE("R10C",'Mapa final'!$O$80),"")</f>
        <v/>
      </c>
      <c r="AN35" s="78"/>
      <c r="AO35" s="350"/>
      <c r="AP35" s="351"/>
      <c r="AQ35" s="351"/>
      <c r="AR35" s="351"/>
      <c r="AS35" s="351"/>
      <c r="AT35" s="352"/>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row>
    <row r="36" spans="1:80" ht="15" customHeight="1" x14ac:dyDescent="0.25">
      <c r="A36" s="78"/>
      <c r="B36" s="266"/>
      <c r="C36" s="266"/>
      <c r="D36" s="267"/>
      <c r="E36" s="304" t="s">
        <v>106</v>
      </c>
      <c r="F36" s="305"/>
      <c r="G36" s="305"/>
      <c r="H36" s="305"/>
      <c r="I36" s="305"/>
      <c r="J36" s="68" t="str">
        <f ca="1">IF(AND('Mapa final'!$Y$21="Baja",'Mapa final'!$AA$21="Leve"),CONCATENATE("R1C",'Mapa final'!$O$21),"")</f>
        <v/>
      </c>
      <c r="K36" s="69" t="str">
        <f ca="1">IF(AND('Mapa final'!$Y$22="Baja",'Mapa final'!$AA$22="Leve"),CONCATENATE("R1C",'Mapa final'!$O$22),"")</f>
        <v/>
      </c>
      <c r="L36" s="69" t="str">
        <f ca="1">IF(AND('Mapa final'!$Y$23="Baja",'Mapa final'!$AA$23="Leve"),CONCATENATE("R1C",'Mapa final'!$O$23),"")</f>
        <v/>
      </c>
      <c r="M36" s="69" t="str">
        <f>IF(AND('Mapa final'!$Y$24="Baja",'Mapa final'!$AA$24="Leve"),CONCATENATE("R1C",'Mapa final'!$O$24),"")</f>
        <v/>
      </c>
      <c r="N36" s="69" t="str">
        <f>IF(AND('Mapa final'!$Y$25="Baja",'Mapa final'!$AA$25="Leve"),CONCATENATE("R1C",'Mapa final'!$O$25),"")</f>
        <v/>
      </c>
      <c r="O36" s="70" t="str">
        <f>IF(AND('Mapa final'!$Y$26="Baja",'Mapa final'!$AA$26="Leve"),CONCATENATE("R1C",'Mapa final'!$O$26),"")</f>
        <v/>
      </c>
      <c r="P36" s="59" t="str">
        <f ca="1">IF(AND('Mapa final'!$Y$21="Baja",'Mapa final'!$AA$21="Menor"),CONCATENATE("R1C",'Mapa final'!$O$21),"")</f>
        <v/>
      </c>
      <c r="Q36" s="60" t="str">
        <f ca="1">IF(AND('Mapa final'!$Y$22="Baja",'Mapa final'!$AA$22="Menor"),CONCATENATE("R1C",'Mapa final'!$O$22),"")</f>
        <v/>
      </c>
      <c r="R36" s="60" t="str">
        <f ca="1">IF(AND('Mapa final'!$Y$23="Baja",'Mapa final'!$AA$23="Menor"),CONCATENATE("R1C",'Mapa final'!$O$23),"")</f>
        <v/>
      </c>
      <c r="S36" s="60" t="str">
        <f>IF(AND('Mapa final'!$Y$24="Baja",'Mapa final'!$AA$24="Menor"),CONCATENATE("R1C",'Mapa final'!$O$24),"")</f>
        <v/>
      </c>
      <c r="T36" s="60" t="str">
        <f>IF(AND('Mapa final'!$Y$25="Baja",'Mapa final'!$AA$25="Menor"),CONCATENATE("R1C",'Mapa final'!$O$25),"")</f>
        <v/>
      </c>
      <c r="U36" s="61" t="str">
        <f>IF(AND('Mapa final'!$Y$26="Baja",'Mapa final'!$AA$26="Menor"),CONCATENATE("R1C",'Mapa final'!$O$26),"")</f>
        <v/>
      </c>
      <c r="V36" s="59" t="str">
        <f ca="1">IF(AND('Mapa final'!$Y$21="Baja",'Mapa final'!$AA$21="Moderado"),CONCATENATE("R1C",'Mapa final'!$O$21),"")</f>
        <v/>
      </c>
      <c r="W36" s="60" t="str">
        <f ca="1">IF(AND('Mapa final'!$Y$22="Baja",'Mapa final'!$AA$22="Moderado"),CONCATENATE("R1C",'Mapa final'!$O$22),"")</f>
        <v/>
      </c>
      <c r="X36" s="60" t="str">
        <f ca="1">IF(AND('Mapa final'!$Y$23="Baja",'Mapa final'!$AA$23="Moderado"),CONCATENATE("R1C",'Mapa final'!$O$23),"")</f>
        <v/>
      </c>
      <c r="Y36" s="60" t="str">
        <f>IF(AND('Mapa final'!$Y$24="Baja",'Mapa final'!$AA$24="Moderado"),CONCATENATE("R1C",'Mapa final'!$O$24),"")</f>
        <v/>
      </c>
      <c r="Z36" s="60" t="str">
        <f>IF(AND('Mapa final'!$Y$25="Baja",'Mapa final'!$AA$25="Moderado"),CONCATENATE("R1C",'Mapa final'!$O$25),"")</f>
        <v/>
      </c>
      <c r="AA36" s="61" t="str">
        <f>IF(AND('Mapa final'!$Y$26="Baja",'Mapa final'!$AA$26="Moderado"),CONCATENATE("R1C",'Mapa final'!$O$26),"")</f>
        <v/>
      </c>
      <c r="AB36" s="41" t="str">
        <f ca="1">IF(AND('Mapa final'!$Y$21="Baja",'Mapa final'!$AA$21="Mayor"),CONCATENATE("R1C",'Mapa final'!$O$21),"")</f>
        <v/>
      </c>
      <c r="AC36" s="42" t="str">
        <f ca="1">IF(AND('Mapa final'!$Y$22="Baja",'Mapa final'!$AA$22="Mayor"),CONCATENATE("R1C",'Mapa final'!$O$22),"")</f>
        <v/>
      </c>
      <c r="AD36" s="42" t="str">
        <f ca="1">IF(AND('Mapa final'!$Y$23="Baja",'Mapa final'!$AA$23="Mayor"),CONCATENATE("R1C",'Mapa final'!$O$23),"")</f>
        <v/>
      </c>
      <c r="AE36" s="42" t="str">
        <f>IF(AND('Mapa final'!$Y$24="Baja",'Mapa final'!$AA$24="Mayor"),CONCATENATE("R1C",'Mapa final'!$O$24),"")</f>
        <v/>
      </c>
      <c r="AF36" s="42" t="str">
        <f>IF(AND('Mapa final'!$Y$25="Baja",'Mapa final'!$AA$25="Mayor"),CONCATENATE("R1C",'Mapa final'!$O$25),"")</f>
        <v/>
      </c>
      <c r="AG36" s="43" t="str">
        <f>IF(AND('Mapa final'!$Y$26="Baja",'Mapa final'!$AA$26="Mayor"),CONCATENATE("R1C",'Mapa final'!$O$26),"")</f>
        <v/>
      </c>
      <c r="AH36" s="44" t="str">
        <f ca="1">IF(AND('Mapa final'!$Y$21="Baja",'Mapa final'!$AA$21="Catastrófico"),CONCATENATE("R1C",'Mapa final'!$O$21),"")</f>
        <v/>
      </c>
      <c r="AI36" s="45" t="str">
        <f ca="1">IF(AND('Mapa final'!$Y$22="Baja",'Mapa final'!$AA$22="Catastrófico"),CONCATENATE("R1C",'Mapa final'!$O$22),"")</f>
        <v/>
      </c>
      <c r="AJ36" s="45" t="str">
        <f ca="1">IF(AND('Mapa final'!$Y$23="Baja",'Mapa final'!$AA$23="Catastrófico"),CONCATENATE("R1C",'Mapa final'!$O$23),"")</f>
        <v/>
      </c>
      <c r="AK36" s="45" t="str">
        <f>IF(AND('Mapa final'!$Y$24="Baja",'Mapa final'!$AA$24="Catastrófico"),CONCATENATE("R1C",'Mapa final'!$O$24),"")</f>
        <v/>
      </c>
      <c r="AL36" s="45" t="str">
        <f>IF(AND('Mapa final'!$Y$25="Baja",'Mapa final'!$AA$25="Catastrófico"),CONCATENATE("R1C",'Mapa final'!$O$25),"")</f>
        <v/>
      </c>
      <c r="AM36" s="46" t="str">
        <f>IF(AND('Mapa final'!$Y$26="Baja",'Mapa final'!$AA$26="Catastrófico"),CONCATENATE("R1C",'Mapa final'!$O$26),"")</f>
        <v/>
      </c>
      <c r="AN36" s="78"/>
      <c r="AO36" s="335" t="s">
        <v>77</v>
      </c>
      <c r="AP36" s="336"/>
      <c r="AQ36" s="336"/>
      <c r="AR36" s="336"/>
      <c r="AS36" s="336"/>
      <c r="AT36" s="337"/>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row>
    <row r="37" spans="1:80" ht="15" customHeight="1" x14ac:dyDescent="0.25">
      <c r="A37" s="78"/>
      <c r="B37" s="266"/>
      <c r="C37" s="266"/>
      <c r="D37" s="267"/>
      <c r="E37" s="323"/>
      <c r="F37" s="308"/>
      <c r="G37" s="308"/>
      <c r="H37" s="308"/>
      <c r="I37" s="308"/>
      <c r="J37" s="71" t="str">
        <f ca="1">IF(AND('Mapa final'!$Y$27="Baja",'Mapa final'!$AA$27="Leve"),CONCATENATE("R2C",'Mapa final'!$O$27),"")</f>
        <v/>
      </c>
      <c r="K37" s="72" t="str">
        <f ca="1">IF(AND('Mapa final'!$Y$28="Baja",'Mapa final'!$AA$28="Leve"),CONCATENATE("R2C",'Mapa final'!$O$28),"")</f>
        <v/>
      </c>
      <c r="L37" s="72" t="str">
        <f ca="1">IF(AND('Mapa final'!$Y$29="Baja",'Mapa final'!$AA$29="Leve"),CONCATENATE("R2C",'Mapa final'!$O$29),"")</f>
        <v/>
      </c>
      <c r="M37" s="72" t="str">
        <f>IF(AND('Mapa final'!$Y$30="Baja",'Mapa final'!$AA$30="Leve"),CONCATENATE("R2C",'Mapa final'!$O$30),"")</f>
        <v/>
      </c>
      <c r="N37" s="72" t="str">
        <f>IF(AND('Mapa final'!$Y$31="Baja",'Mapa final'!$AA$31="Leve"),CONCATENATE("R2C",'Mapa final'!$O$31),"")</f>
        <v/>
      </c>
      <c r="O37" s="73" t="str">
        <f>IF(AND('Mapa final'!$Y$32="Baja",'Mapa final'!$AA$32="Leve"),CONCATENATE("R2C",'Mapa final'!$O$32),"")</f>
        <v/>
      </c>
      <c r="P37" s="62" t="str">
        <f ca="1">IF(AND('Mapa final'!$Y$27="Baja",'Mapa final'!$AA$27="Menor"),CONCATENATE("R2C",'Mapa final'!$O$27),"")</f>
        <v/>
      </c>
      <c r="Q37" s="63" t="str">
        <f ca="1">IF(AND('Mapa final'!$Y$28="Baja",'Mapa final'!$AA$28="Menor"),CONCATENATE("R2C",'Mapa final'!$O$28),"")</f>
        <v/>
      </c>
      <c r="R37" s="63" t="str">
        <f ca="1">IF(AND('Mapa final'!$Y$29="Baja",'Mapa final'!$AA$29="Menor"),CONCATENATE("R2C",'Mapa final'!$O$29),"")</f>
        <v/>
      </c>
      <c r="S37" s="63" t="str">
        <f>IF(AND('Mapa final'!$Y$30="Baja",'Mapa final'!$AA$30="Menor"),CONCATENATE("R2C",'Mapa final'!$O$30),"")</f>
        <v/>
      </c>
      <c r="T37" s="63" t="str">
        <f>IF(AND('Mapa final'!$Y$31="Baja",'Mapa final'!$AA$31="Menor"),CONCATENATE("R2C",'Mapa final'!$O$31),"")</f>
        <v/>
      </c>
      <c r="U37" s="64" t="str">
        <f>IF(AND('Mapa final'!$Y$32="Baja",'Mapa final'!$AA$32="Menor"),CONCATENATE("R2C",'Mapa final'!$O$32),"")</f>
        <v/>
      </c>
      <c r="V37" s="62" t="str">
        <f ca="1">IF(AND('Mapa final'!$Y$27="Baja",'Mapa final'!$AA$27="Moderado"),CONCATENATE("R2C",'Mapa final'!$O$27),"")</f>
        <v>R2C1</v>
      </c>
      <c r="W37" s="63" t="str">
        <f ca="1">IF(AND('Mapa final'!$Y$28="Baja",'Mapa final'!$AA$28="Moderado"),CONCATENATE("R2C",'Mapa final'!$O$28),"")</f>
        <v/>
      </c>
      <c r="X37" s="63" t="str">
        <f ca="1">IF(AND('Mapa final'!$Y$29="Baja",'Mapa final'!$AA$29="Moderado"),CONCATENATE("R2C",'Mapa final'!$O$29),"")</f>
        <v>R2C3</v>
      </c>
      <c r="Y37" s="63" t="str">
        <f>IF(AND('Mapa final'!$Y$30="Baja",'Mapa final'!$AA$30="Moderado"),CONCATENATE("R2C",'Mapa final'!$O$30),"")</f>
        <v/>
      </c>
      <c r="Z37" s="63" t="str">
        <f>IF(AND('Mapa final'!$Y$31="Baja",'Mapa final'!$AA$31="Moderado"),CONCATENATE("R2C",'Mapa final'!$O$31),"")</f>
        <v/>
      </c>
      <c r="AA37" s="64" t="str">
        <f>IF(AND('Mapa final'!$Y$32="Baja",'Mapa final'!$AA$32="Moderado"),CONCATENATE("R2C",'Mapa final'!$O$32),"")</f>
        <v/>
      </c>
      <c r="AB37" s="47" t="str">
        <f ca="1">IF(AND('Mapa final'!$Y$27="Baja",'Mapa final'!$AA$27="Mayor"),CONCATENATE("R2C",'Mapa final'!$O$27),"")</f>
        <v/>
      </c>
      <c r="AC37" s="48" t="str">
        <f ca="1">IF(AND('Mapa final'!$Y$28="Baja",'Mapa final'!$AA$28="Mayor"),CONCATENATE("R2C",'Mapa final'!$O$28),"")</f>
        <v/>
      </c>
      <c r="AD37" s="48" t="str">
        <f ca="1">IF(AND('Mapa final'!$Y$29="Baja",'Mapa final'!$AA$29="Mayor"),CONCATENATE("R2C",'Mapa final'!$O$29),"")</f>
        <v/>
      </c>
      <c r="AE37" s="48" t="str">
        <f>IF(AND('Mapa final'!$Y$30="Baja",'Mapa final'!$AA$30="Mayor"),CONCATENATE("R2C",'Mapa final'!$O$30),"")</f>
        <v/>
      </c>
      <c r="AF37" s="48" t="str">
        <f>IF(AND('Mapa final'!$Y$31="Baja",'Mapa final'!$AA$31="Mayor"),CONCATENATE("R2C",'Mapa final'!$O$31),"")</f>
        <v/>
      </c>
      <c r="AG37" s="49" t="str">
        <f>IF(AND('Mapa final'!$Y$32="Baja",'Mapa final'!$AA$32="Mayor"),CONCATENATE("R2C",'Mapa final'!$O$32),"")</f>
        <v/>
      </c>
      <c r="AH37" s="50" t="str">
        <f ca="1">IF(AND('Mapa final'!$Y$27="Baja",'Mapa final'!$AA$27="Catastrófico"),CONCATENATE("R2C",'Mapa final'!$O$27),"")</f>
        <v/>
      </c>
      <c r="AI37" s="51" t="str">
        <f ca="1">IF(AND('Mapa final'!$Y$28="Baja",'Mapa final'!$AA$28="Catastrófico"),CONCATENATE("R2C",'Mapa final'!$O$28),"")</f>
        <v/>
      </c>
      <c r="AJ37" s="51" t="str">
        <f ca="1">IF(AND('Mapa final'!$Y$29="Baja",'Mapa final'!$AA$29="Catastrófico"),CONCATENATE("R2C",'Mapa final'!$O$29),"")</f>
        <v/>
      </c>
      <c r="AK37" s="51" t="str">
        <f>IF(AND('Mapa final'!$Y$30="Baja",'Mapa final'!$AA$30="Catastrófico"),CONCATENATE("R2C",'Mapa final'!$O$30),"")</f>
        <v/>
      </c>
      <c r="AL37" s="51" t="str">
        <f>IF(AND('Mapa final'!$Y$31="Baja",'Mapa final'!$AA$31="Catastrófico"),CONCATENATE("R2C",'Mapa final'!$O$31),"")</f>
        <v/>
      </c>
      <c r="AM37" s="52" t="str">
        <f>IF(AND('Mapa final'!$Y$32="Baja",'Mapa final'!$AA$32="Catastrófico"),CONCATENATE("R2C",'Mapa final'!$O$32),"")</f>
        <v/>
      </c>
      <c r="AN37" s="78"/>
      <c r="AO37" s="338"/>
      <c r="AP37" s="339"/>
      <c r="AQ37" s="339"/>
      <c r="AR37" s="339"/>
      <c r="AS37" s="339"/>
      <c r="AT37" s="340"/>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row>
    <row r="38" spans="1:80" ht="15" customHeight="1" x14ac:dyDescent="0.25">
      <c r="A38" s="78"/>
      <c r="B38" s="266"/>
      <c r="C38" s="266"/>
      <c r="D38" s="267"/>
      <c r="E38" s="307"/>
      <c r="F38" s="308"/>
      <c r="G38" s="308"/>
      <c r="H38" s="308"/>
      <c r="I38" s="308"/>
      <c r="J38" s="71" t="str">
        <f ca="1">IF(AND('Mapa final'!$Y$33="Baja",'Mapa final'!$AA$33="Leve"),CONCATENATE("R3C",'Mapa final'!$O$33),"")</f>
        <v/>
      </c>
      <c r="K38" s="72" t="str">
        <f ca="1">IF(AND('Mapa final'!$Y$34="Baja",'Mapa final'!$AA$34="Leve"),CONCATENATE("R3C",'Mapa final'!$O$34),"")</f>
        <v/>
      </c>
      <c r="L38" s="72" t="str">
        <f ca="1">IF(AND('Mapa final'!$Y$35="Baja",'Mapa final'!$AA$35="Leve"),CONCATENATE("R3C",'Mapa final'!$O$35),"")</f>
        <v/>
      </c>
      <c r="M38" s="72" t="str">
        <f>IF(AND('Mapa final'!$Y$36="Baja",'Mapa final'!$AA$36="Leve"),CONCATENATE("R3C",'Mapa final'!$O$36),"")</f>
        <v/>
      </c>
      <c r="N38" s="72" t="str">
        <f>IF(AND('Mapa final'!$Y$37="Baja",'Mapa final'!$AA$37="Leve"),CONCATENATE("R3C",'Mapa final'!$O$37),"")</f>
        <v/>
      </c>
      <c r="O38" s="73" t="str">
        <f>IF(AND('Mapa final'!$Y$38="Baja",'Mapa final'!$AA$38="Leve"),CONCATENATE("R3C",'Mapa final'!$O$38),"")</f>
        <v/>
      </c>
      <c r="P38" s="62" t="str">
        <f ca="1">IF(AND('Mapa final'!$Y$33="Baja",'Mapa final'!$AA$33="Menor"),CONCATENATE("R3C",'Mapa final'!$O$33),"")</f>
        <v/>
      </c>
      <c r="Q38" s="63" t="str">
        <f ca="1">IF(AND('Mapa final'!$Y$34="Baja",'Mapa final'!$AA$34="Menor"),CONCATENATE("R3C",'Mapa final'!$O$34),"")</f>
        <v/>
      </c>
      <c r="R38" s="63" t="str">
        <f ca="1">IF(AND('Mapa final'!$Y$35="Baja",'Mapa final'!$AA$35="Menor"),CONCATENATE("R3C",'Mapa final'!$O$35),"")</f>
        <v/>
      </c>
      <c r="S38" s="63" t="str">
        <f>IF(AND('Mapa final'!$Y$36="Baja",'Mapa final'!$AA$36="Menor"),CONCATENATE("R3C",'Mapa final'!$O$36),"")</f>
        <v/>
      </c>
      <c r="T38" s="63" t="str">
        <f>IF(AND('Mapa final'!$Y$37="Baja",'Mapa final'!$AA$37="Menor"),CONCATENATE("R3C",'Mapa final'!$O$37),"")</f>
        <v/>
      </c>
      <c r="U38" s="64" t="str">
        <f>IF(AND('Mapa final'!$Y$38="Baja",'Mapa final'!$AA$38="Menor"),CONCATENATE("R3C",'Mapa final'!$O$38),"")</f>
        <v/>
      </c>
      <c r="V38" s="62" t="str">
        <f ca="1">IF(AND('Mapa final'!$Y$33="Baja",'Mapa final'!$AA$33="Moderado"),CONCATENATE("R3C",'Mapa final'!$O$33),"")</f>
        <v/>
      </c>
      <c r="W38" s="63" t="str">
        <f ca="1">IF(AND('Mapa final'!$Y$34="Baja",'Mapa final'!$AA$34="Moderado"),CONCATENATE("R3C",'Mapa final'!$O$34),"")</f>
        <v>R3C2</v>
      </c>
      <c r="X38" s="63" t="str">
        <f ca="1">IF(AND('Mapa final'!$Y$35="Baja",'Mapa final'!$AA$35="Moderado"),CONCATENATE("R3C",'Mapa final'!$O$35),"")</f>
        <v>R3C3</v>
      </c>
      <c r="Y38" s="63" t="str">
        <f>IF(AND('Mapa final'!$Y$36="Baja",'Mapa final'!$AA$36="Moderado"),CONCATENATE("R3C",'Mapa final'!$O$36),"")</f>
        <v/>
      </c>
      <c r="Z38" s="63" t="str">
        <f>IF(AND('Mapa final'!$Y$37="Baja",'Mapa final'!$AA$37="Moderado"),CONCATENATE("R3C",'Mapa final'!$O$37),"")</f>
        <v/>
      </c>
      <c r="AA38" s="64" t="str">
        <f>IF(AND('Mapa final'!$Y$38="Baja",'Mapa final'!$AA$38="Moderado"),CONCATENATE("R3C",'Mapa final'!$O$38),"")</f>
        <v/>
      </c>
      <c r="AB38" s="47" t="str">
        <f ca="1">IF(AND('Mapa final'!$Y$33="Baja",'Mapa final'!$AA$33="Mayor"),CONCATENATE("R3C",'Mapa final'!$O$33),"")</f>
        <v>R3C1</v>
      </c>
      <c r="AC38" s="48" t="str">
        <f ca="1">IF(AND('Mapa final'!$Y$34="Baja",'Mapa final'!$AA$34="Mayor"),CONCATENATE("R3C",'Mapa final'!$O$34),"")</f>
        <v/>
      </c>
      <c r="AD38" s="48" t="str">
        <f ca="1">IF(AND('Mapa final'!$Y$35="Baja",'Mapa final'!$AA$35="Mayor"),CONCATENATE("R3C",'Mapa final'!$O$35),"")</f>
        <v/>
      </c>
      <c r="AE38" s="48" t="str">
        <f>IF(AND('Mapa final'!$Y$36="Baja",'Mapa final'!$AA$36="Mayor"),CONCATENATE("R3C",'Mapa final'!$O$36),"")</f>
        <v/>
      </c>
      <c r="AF38" s="48" t="str">
        <f>IF(AND('Mapa final'!$Y$37="Baja",'Mapa final'!$AA$37="Mayor"),CONCATENATE("R3C",'Mapa final'!$O$37),"")</f>
        <v/>
      </c>
      <c r="AG38" s="49" t="str">
        <f>IF(AND('Mapa final'!$Y$38="Baja",'Mapa final'!$AA$38="Mayor"),CONCATENATE("R3C",'Mapa final'!$O$38),"")</f>
        <v/>
      </c>
      <c r="AH38" s="50" t="str">
        <f ca="1">IF(AND('Mapa final'!$Y$33="Baja",'Mapa final'!$AA$33="Catastrófico"),CONCATENATE("R3C",'Mapa final'!$O$33),"")</f>
        <v/>
      </c>
      <c r="AI38" s="51" t="str">
        <f ca="1">IF(AND('Mapa final'!$Y$34="Baja",'Mapa final'!$AA$34="Catastrófico"),CONCATENATE("R3C",'Mapa final'!$O$34),"")</f>
        <v/>
      </c>
      <c r="AJ38" s="51" t="str">
        <f ca="1">IF(AND('Mapa final'!$Y$35="Baja",'Mapa final'!$AA$35="Catastrófico"),CONCATENATE("R3C",'Mapa final'!$O$35),"")</f>
        <v/>
      </c>
      <c r="AK38" s="51" t="str">
        <f>IF(AND('Mapa final'!$Y$36="Baja",'Mapa final'!$AA$36="Catastrófico"),CONCATENATE("R3C",'Mapa final'!$O$36),"")</f>
        <v/>
      </c>
      <c r="AL38" s="51" t="str">
        <f>IF(AND('Mapa final'!$Y$37="Baja",'Mapa final'!$AA$37="Catastrófico"),CONCATENATE("R3C",'Mapa final'!$O$37),"")</f>
        <v/>
      </c>
      <c r="AM38" s="52" t="str">
        <f>IF(AND('Mapa final'!$Y$38="Baja",'Mapa final'!$AA$38="Catastrófico"),CONCATENATE("R3C",'Mapa final'!$O$38),"")</f>
        <v/>
      </c>
      <c r="AN38" s="78"/>
      <c r="AO38" s="338"/>
      <c r="AP38" s="339"/>
      <c r="AQ38" s="339"/>
      <c r="AR38" s="339"/>
      <c r="AS38" s="339"/>
      <c r="AT38" s="340"/>
      <c r="AU38" s="78"/>
      <c r="AV38" s="78"/>
      <c r="AW38" s="78"/>
      <c r="AX38" s="78"/>
      <c r="AY38" s="78"/>
      <c r="AZ38" s="78"/>
      <c r="BA38" s="78"/>
      <c r="BB38" s="78"/>
      <c r="BC38" s="78"/>
      <c r="BD38" s="78"/>
      <c r="BE38" s="78"/>
      <c r="BF38" s="78"/>
      <c r="BG38" s="78"/>
      <c r="BH38" s="78"/>
      <c r="BI38" s="78"/>
      <c r="BJ38" s="78"/>
      <c r="BK38" s="78"/>
      <c r="BL38" s="78"/>
      <c r="BM38" s="78"/>
      <c r="BN38" s="78"/>
      <c r="BO38" s="78"/>
      <c r="BP38" s="78"/>
      <c r="BQ38" s="78"/>
      <c r="BR38" s="78"/>
      <c r="BS38" s="78"/>
      <c r="BT38" s="78"/>
      <c r="BU38" s="78"/>
      <c r="BV38" s="78"/>
      <c r="BW38" s="78"/>
      <c r="BX38" s="78"/>
    </row>
    <row r="39" spans="1:80" ht="15" customHeight="1" x14ac:dyDescent="0.25">
      <c r="A39" s="78"/>
      <c r="B39" s="266"/>
      <c r="C39" s="266"/>
      <c r="D39" s="267"/>
      <c r="E39" s="307"/>
      <c r="F39" s="308"/>
      <c r="G39" s="308"/>
      <c r="H39" s="308"/>
      <c r="I39" s="308"/>
      <c r="J39" s="71" t="str">
        <f ca="1">IF(AND('Mapa final'!$Y$39="Baja",'Mapa final'!$AA$39="Leve"),CONCATENATE("R4C",'Mapa final'!$O$39),"")</f>
        <v/>
      </c>
      <c r="K39" s="72" t="str">
        <f ca="1">IF(AND('Mapa final'!$Y$40="Baja",'Mapa final'!$AA$40="Leve"),CONCATENATE("R4C",'Mapa final'!$O$40),"")</f>
        <v/>
      </c>
      <c r="L39" s="72" t="str">
        <f ca="1">IF(AND('Mapa final'!$Y$41="Baja",'Mapa final'!$AA$41="Leve"),CONCATENATE("R4C",'Mapa final'!$O$41),"")</f>
        <v/>
      </c>
      <c r="M39" s="72" t="str">
        <f>IF(AND('Mapa final'!$Y$42="Baja",'Mapa final'!$AA$42="Leve"),CONCATENATE("R4C",'Mapa final'!$O$42),"")</f>
        <v/>
      </c>
      <c r="N39" s="72" t="str">
        <f>IF(AND('Mapa final'!$Y$43="Baja",'Mapa final'!$AA$43="Leve"),CONCATENATE("R4C",'Mapa final'!$O$43),"")</f>
        <v/>
      </c>
      <c r="O39" s="73" t="str">
        <f>IF(AND('Mapa final'!$Y$44="Baja",'Mapa final'!$AA$44="Leve"),CONCATENATE("R4C",'Mapa final'!$O$44),"")</f>
        <v/>
      </c>
      <c r="P39" s="62" t="str">
        <f ca="1">IF(AND('Mapa final'!$Y$39="Baja",'Mapa final'!$AA$39="Menor"),CONCATENATE("R4C",'Mapa final'!$O$39),"")</f>
        <v/>
      </c>
      <c r="Q39" s="63" t="str">
        <f ca="1">IF(AND('Mapa final'!$Y$40="Baja",'Mapa final'!$AA$40="Menor"),CONCATENATE("R4C",'Mapa final'!$O$40),"")</f>
        <v/>
      </c>
      <c r="R39" s="63" t="str">
        <f ca="1">IF(AND('Mapa final'!$Y$41="Baja",'Mapa final'!$AA$41="Menor"),CONCATENATE("R4C",'Mapa final'!$O$41),"")</f>
        <v/>
      </c>
      <c r="S39" s="63" t="str">
        <f>IF(AND('Mapa final'!$Y$42="Baja",'Mapa final'!$AA$42="Menor"),CONCATENATE("R4C",'Mapa final'!$O$42),"")</f>
        <v/>
      </c>
      <c r="T39" s="63" t="str">
        <f>IF(AND('Mapa final'!$Y$43="Baja",'Mapa final'!$AA$43="Menor"),CONCATENATE("R4C",'Mapa final'!$O$43),"")</f>
        <v/>
      </c>
      <c r="U39" s="64" t="str">
        <f>IF(AND('Mapa final'!$Y$44="Baja",'Mapa final'!$AA$44="Menor"),CONCATENATE("R4C",'Mapa final'!$O$44),"")</f>
        <v/>
      </c>
      <c r="V39" s="62" t="str">
        <f ca="1">IF(AND('Mapa final'!$Y$39="Baja",'Mapa final'!$AA$39="Moderado"),CONCATENATE("R4C",'Mapa final'!$O$39),"")</f>
        <v/>
      </c>
      <c r="W39" s="63" t="str">
        <f ca="1">IF(AND('Mapa final'!$Y$40="Baja",'Mapa final'!$AA$40="Moderado"),CONCATENATE("R4C",'Mapa final'!$O$40),"")</f>
        <v/>
      </c>
      <c r="X39" s="63" t="str">
        <f ca="1">IF(AND('Mapa final'!$Y$41="Baja",'Mapa final'!$AA$41="Moderado"),CONCATENATE("R4C",'Mapa final'!$O$41),"")</f>
        <v/>
      </c>
      <c r="Y39" s="63" t="str">
        <f>IF(AND('Mapa final'!$Y$42="Baja",'Mapa final'!$AA$42="Moderado"),CONCATENATE("R4C",'Mapa final'!$O$42),"")</f>
        <v/>
      </c>
      <c r="Z39" s="63" t="str">
        <f>IF(AND('Mapa final'!$Y$43="Baja",'Mapa final'!$AA$43="Moderado"),CONCATENATE("R4C",'Mapa final'!$O$43),"")</f>
        <v/>
      </c>
      <c r="AA39" s="64" t="str">
        <f>IF(AND('Mapa final'!$Y$44="Baja",'Mapa final'!$AA$44="Moderado"),CONCATENATE("R4C",'Mapa final'!$O$44),"")</f>
        <v/>
      </c>
      <c r="AB39" s="47" t="str">
        <f ca="1">IF(AND('Mapa final'!$Y$39="Baja",'Mapa final'!$AA$39="Mayor"),CONCATENATE("R4C",'Mapa final'!$O$39),"")</f>
        <v/>
      </c>
      <c r="AC39" s="48" t="str">
        <f ca="1">IF(AND('Mapa final'!$Y$40="Baja",'Mapa final'!$AA$40="Mayor"),CONCATENATE("R4C",'Mapa final'!$O$40),"")</f>
        <v>R4C2</v>
      </c>
      <c r="AD39" s="48" t="str">
        <f ca="1">IF(AND('Mapa final'!$Y$41="Baja",'Mapa final'!$AA$41="Mayor"),CONCATENATE("R4C",'Mapa final'!$O$41),"")</f>
        <v>R4C3</v>
      </c>
      <c r="AE39" s="48" t="str">
        <f>IF(AND('Mapa final'!$Y$42="Baja",'Mapa final'!$AA$42="Mayor"),CONCATENATE("R4C",'Mapa final'!$O$42),"")</f>
        <v/>
      </c>
      <c r="AF39" s="48" t="str">
        <f>IF(AND('Mapa final'!$Y$43="Baja",'Mapa final'!$AA$43="Mayor"),CONCATENATE("R4C",'Mapa final'!$O$43),"")</f>
        <v/>
      </c>
      <c r="AG39" s="49" t="str">
        <f>IF(AND('Mapa final'!$Y$44="Baja",'Mapa final'!$AA$44="Mayor"),CONCATENATE("R4C",'Mapa final'!$O$44),"")</f>
        <v/>
      </c>
      <c r="AH39" s="50" t="str">
        <f ca="1">IF(AND('Mapa final'!$Y$39="Baja",'Mapa final'!$AA$39="Catastrófico"),CONCATENATE("R4C",'Mapa final'!$O$39),"")</f>
        <v>R4C1</v>
      </c>
      <c r="AI39" s="51" t="str">
        <f ca="1">IF(AND('Mapa final'!$Y$40="Baja",'Mapa final'!$AA$40="Catastrófico"),CONCATENATE("R4C",'Mapa final'!$O$40),"")</f>
        <v/>
      </c>
      <c r="AJ39" s="51" t="str">
        <f ca="1">IF(AND('Mapa final'!$Y$41="Baja",'Mapa final'!$AA$41="Catastrófico"),CONCATENATE("R4C",'Mapa final'!$O$41),"")</f>
        <v/>
      </c>
      <c r="AK39" s="51" t="str">
        <f>IF(AND('Mapa final'!$Y$42="Baja",'Mapa final'!$AA$42="Catastrófico"),CONCATENATE("R4C",'Mapa final'!$O$42),"")</f>
        <v/>
      </c>
      <c r="AL39" s="51" t="str">
        <f>IF(AND('Mapa final'!$Y$43="Baja",'Mapa final'!$AA$43="Catastrófico"),CONCATENATE("R4C",'Mapa final'!$O$43),"")</f>
        <v/>
      </c>
      <c r="AM39" s="52" t="str">
        <f>IF(AND('Mapa final'!$Y$44="Baja",'Mapa final'!$AA$44="Catastrófico"),CONCATENATE("R4C",'Mapa final'!$O$44),"")</f>
        <v/>
      </c>
      <c r="AN39" s="78"/>
      <c r="AO39" s="338"/>
      <c r="AP39" s="339"/>
      <c r="AQ39" s="339"/>
      <c r="AR39" s="339"/>
      <c r="AS39" s="339"/>
      <c r="AT39" s="340"/>
      <c r="AU39" s="78"/>
      <c r="AV39" s="78"/>
      <c r="AW39" s="78"/>
      <c r="AX39" s="78"/>
      <c r="AY39" s="78"/>
      <c r="AZ39" s="78"/>
      <c r="BA39" s="78"/>
      <c r="BB39" s="78"/>
      <c r="BC39" s="78"/>
      <c r="BD39" s="78"/>
      <c r="BE39" s="78"/>
      <c r="BF39" s="78"/>
      <c r="BG39" s="78"/>
      <c r="BH39" s="78"/>
      <c r="BI39" s="78"/>
      <c r="BJ39" s="78"/>
      <c r="BK39" s="78"/>
      <c r="BL39" s="78"/>
      <c r="BM39" s="78"/>
      <c r="BN39" s="78"/>
      <c r="BO39" s="78"/>
      <c r="BP39" s="78"/>
      <c r="BQ39" s="78"/>
      <c r="BR39" s="78"/>
      <c r="BS39" s="78"/>
      <c r="BT39" s="78"/>
      <c r="BU39" s="78"/>
      <c r="BV39" s="78"/>
      <c r="BW39" s="78"/>
      <c r="BX39" s="78"/>
    </row>
    <row r="40" spans="1:80" ht="15" customHeight="1" x14ac:dyDescent="0.25">
      <c r="A40" s="78"/>
      <c r="B40" s="266"/>
      <c r="C40" s="266"/>
      <c r="D40" s="267"/>
      <c r="E40" s="307"/>
      <c r="F40" s="308"/>
      <c r="G40" s="308"/>
      <c r="H40" s="308"/>
      <c r="I40" s="308"/>
      <c r="J40" s="71" t="str">
        <f ca="1">IF(AND('Mapa final'!$Y$45="Baja",'Mapa final'!$AA$45="Leve"),CONCATENATE("R5C",'Mapa final'!$O$45),"")</f>
        <v/>
      </c>
      <c r="K40" s="72" t="str">
        <f ca="1">IF(AND('Mapa final'!$Y$46="Baja",'Mapa final'!$AA$46="Leve"),CONCATENATE("R5C",'Mapa final'!$O$46),"")</f>
        <v/>
      </c>
      <c r="L40" s="72" t="str">
        <f ca="1">IF(AND('Mapa final'!$Y$47="Baja",'Mapa final'!$AA$47="Leve"),CONCATENATE("R5C",'Mapa final'!$O$47),"")</f>
        <v/>
      </c>
      <c r="M40" s="72" t="str">
        <f>IF(AND('Mapa final'!$Y$48="Baja",'Mapa final'!$AA$48="Leve"),CONCATENATE("R5C",'Mapa final'!$O$48),"")</f>
        <v/>
      </c>
      <c r="N40" s="72" t="str">
        <f>IF(AND('Mapa final'!$Y$49="Baja",'Mapa final'!$AA$49="Leve"),CONCATENATE("R5C",'Mapa final'!$O$49),"")</f>
        <v/>
      </c>
      <c r="O40" s="73" t="str">
        <f>IF(AND('Mapa final'!$Y$50="Baja",'Mapa final'!$AA$50="Leve"),CONCATENATE("R5C",'Mapa final'!$O$50),"")</f>
        <v/>
      </c>
      <c r="P40" s="62" t="str">
        <f ca="1">IF(AND('Mapa final'!$Y$45="Baja",'Mapa final'!$AA$45="Menor"),CONCATENATE("R5C",'Mapa final'!$O$45),"")</f>
        <v>R5C1</v>
      </c>
      <c r="Q40" s="63" t="str">
        <f ca="1">IF(AND('Mapa final'!$Y$46="Baja",'Mapa final'!$AA$46="Menor"),CONCATENATE("R5C",'Mapa final'!$O$46),"")</f>
        <v/>
      </c>
      <c r="R40" s="63" t="str">
        <f ca="1">IF(AND('Mapa final'!$Y$47="Baja",'Mapa final'!$AA$47="Menor"),CONCATENATE("R5C",'Mapa final'!$O$47),"")</f>
        <v>R5C3</v>
      </c>
      <c r="S40" s="63" t="str">
        <f>IF(AND('Mapa final'!$Y$48="Baja",'Mapa final'!$AA$48="Menor"),CONCATENATE("R5C",'Mapa final'!$O$48),"")</f>
        <v/>
      </c>
      <c r="T40" s="63" t="str">
        <f>IF(AND('Mapa final'!$Y$49="Baja",'Mapa final'!$AA$49="Menor"),CONCATENATE("R5C",'Mapa final'!$O$49),"")</f>
        <v/>
      </c>
      <c r="U40" s="64" t="str">
        <f>IF(AND('Mapa final'!$Y$50="Baja",'Mapa final'!$AA$50="Menor"),CONCATENATE("R5C",'Mapa final'!$O$50),"")</f>
        <v/>
      </c>
      <c r="V40" s="62" t="str">
        <f ca="1">IF(AND('Mapa final'!$Y$45="Baja",'Mapa final'!$AA$45="Moderado"),CONCATENATE("R5C",'Mapa final'!$O$45),"")</f>
        <v/>
      </c>
      <c r="W40" s="63" t="str">
        <f ca="1">IF(AND('Mapa final'!$Y$46="Baja",'Mapa final'!$AA$46="Moderado"),CONCATENATE("R5C",'Mapa final'!$O$46),"")</f>
        <v/>
      </c>
      <c r="X40" s="63" t="str">
        <f ca="1">IF(AND('Mapa final'!$Y$47="Baja",'Mapa final'!$AA$47="Moderado"),CONCATENATE("R5C",'Mapa final'!$O$47),"")</f>
        <v/>
      </c>
      <c r="Y40" s="63" t="str">
        <f>IF(AND('Mapa final'!$Y$48="Baja",'Mapa final'!$AA$48="Moderado"),CONCATENATE("R5C",'Mapa final'!$O$48),"")</f>
        <v/>
      </c>
      <c r="Z40" s="63" t="str">
        <f>IF(AND('Mapa final'!$Y$49="Baja",'Mapa final'!$AA$49="Moderado"),CONCATENATE("R5C",'Mapa final'!$O$49),"")</f>
        <v/>
      </c>
      <c r="AA40" s="64" t="str">
        <f>IF(AND('Mapa final'!$Y$50="Baja",'Mapa final'!$AA$50="Moderado"),CONCATENATE("R5C",'Mapa final'!$O$50),"")</f>
        <v/>
      </c>
      <c r="AB40" s="47" t="str">
        <f ca="1">IF(AND('Mapa final'!$Y$45="Baja",'Mapa final'!$AA$45="Mayor"),CONCATENATE("R5C",'Mapa final'!$O$45),"")</f>
        <v/>
      </c>
      <c r="AC40" s="48" t="str">
        <f ca="1">IF(AND('Mapa final'!$Y$46="Baja",'Mapa final'!$AA$46="Mayor"),CONCATENATE("R5C",'Mapa final'!$O$46),"")</f>
        <v/>
      </c>
      <c r="AD40" s="48" t="str">
        <f ca="1">IF(AND('Mapa final'!$Y$47="Baja",'Mapa final'!$AA$47="Mayor"),CONCATENATE("R5C",'Mapa final'!$O$47),"")</f>
        <v/>
      </c>
      <c r="AE40" s="48" t="str">
        <f>IF(AND('Mapa final'!$Y$48="Baja",'Mapa final'!$AA$48="Mayor"),CONCATENATE("R5C",'Mapa final'!$O$48),"")</f>
        <v/>
      </c>
      <c r="AF40" s="48" t="str">
        <f>IF(AND('Mapa final'!$Y$49="Baja",'Mapa final'!$AA$49="Mayor"),CONCATENATE("R5C",'Mapa final'!$O$49),"")</f>
        <v/>
      </c>
      <c r="AG40" s="49" t="str">
        <f>IF(AND('Mapa final'!$Y$50="Baja",'Mapa final'!$AA$50="Mayor"),CONCATENATE("R5C",'Mapa final'!$O$50),"")</f>
        <v/>
      </c>
      <c r="AH40" s="50" t="str">
        <f ca="1">IF(AND('Mapa final'!$Y$45="Baja",'Mapa final'!$AA$45="Catastrófico"),CONCATENATE("R5C",'Mapa final'!$O$45),"")</f>
        <v/>
      </c>
      <c r="AI40" s="51" t="str">
        <f ca="1">IF(AND('Mapa final'!$Y$46="Baja",'Mapa final'!$AA$46="Catastrófico"),CONCATENATE("R5C",'Mapa final'!$O$46),"")</f>
        <v>R5C2</v>
      </c>
      <c r="AJ40" s="51" t="str">
        <f ca="1">IF(AND('Mapa final'!$Y$47="Baja",'Mapa final'!$AA$47="Catastrófico"),CONCATENATE("R5C",'Mapa final'!$O$47),"")</f>
        <v/>
      </c>
      <c r="AK40" s="51" t="str">
        <f>IF(AND('Mapa final'!$Y$48="Baja",'Mapa final'!$AA$48="Catastrófico"),CONCATENATE("R5C",'Mapa final'!$O$48),"")</f>
        <v/>
      </c>
      <c r="AL40" s="51" t="str">
        <f>IF(AND('Mapa final'!$Y$49="Baja",'Mapa final'!$AA$49="Catastrófico"),CONCATENATE("R5C",'Mapa final'!$O$49),"")</f>
        <v/>
      </c>
      <c r="AM40" s="52" t="str">
        <f>IF(AND('Mapa final'!$Y$50="Baja",'Mapa final'!$AA$50="Catastrófico"),CONCATENATE("R5C",'Mapa final'!$O$50),"")</f>
        <v/>
      </c>
      <c r="AN40" s="78"/>
      <c r="AO40" s="338"/>
      <c r="AP40" s="339"/>
      <c r="AQ40" s="339"/>
      <c r="AR40" s="339"/>
      <c r="AS40" s="339"/>
      <c r="AT40" s="340"/>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row>
    <row r="41" spans="1:80" ht="15" customHeight="1" x14ac:dyDescent="0.25">
      <c r="A41" s="78"/>
      <c r="B41" s="266"/>
      <c r="C41" s="266"/>
      <c r="D41" s="267"/>
      <c r="E41" s="307"/>
      <c r="F41" s="308"/>
      <c r="G41" s="308"/>
      <c r="H41" s="308"/>
      <c r="I41" s="308"/>
      <c r="J41" s="71" t="str">
        <f ca="1">IF(AND('Mapa final'!$Y$51="Baja",'Mapa final'!$AA$51="Leve"),CONCATENATE("R6C",'Mapa final'!$O$51),"")</f>
        <v/>
      </c>
      <c r="K41" s="72" t="str">
        <f ca="1">IF(AND('Mapa final'!$Y$52="Baja",'Mapa final'!$AA$52="Leve"),CONCATENATE("R6C",'Mapa final'!$O$52),"")</f>
        <v/>
      </c>
      <c r="L41" s="72" t="str">
        <f ca="1">IF(AND('Mapa final'!$Y$53="Baja",'Mapa final'!$AA$53="Leve"),CONCATENATE("R6C",'Mapa final'!$O$53),"")</f>
        <v/>
      </c>
      <c r="M41" s="72" t="str">
        <f>IF(AND('Mapa final'!$Y$54="Baja",'Mapa final'!$AA$54="Leve"),CONCATENATE("R6C",'Mapa final'!$O$54),"")</f>
        <v/>
      </c>
      <c r="N41" s="72" t="str">
        <f>IF(AND('Mapa final'!$Y$55="Baja",'Mapa final'!$AA$55="Leve"),CONCATENATE("R6C",'Mapa final'!$O$55),"")</f>
        <v/>
      </c>
      <c r="O41" s="73" t="str">
        <f>IF(AND('Mapa final'!$Y$56="Baja",'Mapa final'!$AA$56="Leve"),CONCATENATE("R6C",'Mapa final'!$O$56),"")</f>
        <v/>
      </c>
      <c r="P41" s="62" t="str">
        <f ca="1">IF(AND('Mapa final'!$Y$51="Baja",'Mapa final'!$AA$51="Menor"),CONCATENATE("R6C",'Mapa final'!$O$51),"")</f>
        <v/>
      </c>
      <c r="Q41" s="63" t="str">
        <f ca="1">IF(AND('Mapa final'!$Y$52="Baja",'Mapa final'!$AA$52="Menor"),CONCATENATE("R6C",'Mapa final'!$O$52),"")</f>
        <v>R6C2</v>
      </c>
      <c r="R41" s="63" t="str">
        <f ca="1">IF(AND('Mapa final'!$Y$53="Baja",'Mapa final'!$AA$53="Menor"),CONCATENATE("R6C",'Mapa final'!$O$53),"")</f>
        <v/>
      </c>
      <c r="S41" s="63" t="str">
        <f>IF(AND('Mapa final'!$Y$54="Baja",'Mapa final'!$AA$54="Menor"),CONCATENATE("R6C",'Mapa final'!$O$54),"")</f>
        <v/>
      </c>
      <c r="T41" s="63" t="str">
        <f>IF(AND('Mapa final'!$Y$55="Baja",'Mapa final'!$AA$55="Menor"),CONCATENATE("R6C",'Mapa final'!$O$55),"")</f>
        <v/>
      </c>
      <c r="U41" s="64" t="str">
        <f>IF(AND('Mapa final'!$Y$56="Baja",'Mapa final'!$AA$56="Menor"),CONCATENATE("R6C",'Mapa final'!$O$56),"")</f>
        <v/>
      </c>
      <c r="V41" s="62" t="str">
        <f ca="1">IF(AND('Mapa final'!$Y$51="Baja",'Mapa final'!$AA$51="Moderado"),CONCATENATE("R6C",'Mapa final'!$O$51),"")</f>
        <v>R6C1</v>
      </c>
      <c r="W41" s="63" t="str">
        <f ca="1">IF(AND('Mapa final'!$Y$52="Baja",'Mapa final'!$AA$52="Moderado"),CONCATENATE("R6C",'Mapa final'!$O$52),"")</f>
        <v/>
      </c>
      <c r="X41" s="63" t="str">
        <f ca="1">IF(AND('Mapa final'!$Y$53="Baja",'Mapa final'!$AA$53="Moderado"),CONCATENATE("R6C",'Mapa final'!$O$53),"")</f>
        <v>R6C3</v>
      </c>
      <c r="Y41" s="63" t="str">
        <f>IF(AND('Mapa final'!$Y$54="Baja",'Mapa final'!$AA$54="Moderado"),CONCATENATE("R6C",'Mapa final'!$O$54),"")</f>
        <v/>
      </c>
      <c r="Z41" s="63" t="str">
        <f>IF(AND('Mapa final'!$Y$55="Baja",'Mapa final'!$AA$55="Moderado"),CONCATENATE("R6C",'Mapa final'!$O$55),"")</f>
        <v/>
      </c>
      <c r="AA41" s="64" t="str">
        <f>IF(AND('Mapa final'!$Y$56="Baja",'Mapa final'!$AA$56="Moderado"),CONCATENATE("R6C",'Mapa final'!$O$56),"")</f>
        <v/>
      </c>
      <c r="AB41" s="47" t="str">
        <f ca="1">IF(AND('Mapa final'!$Y$51="Baja",'Mapa final'!$AA$51="Mayor"),CONCATENATE("R6C",'Mapa final'!$O$51),"")</f>
        <v/>
      </c>
      <c r="AC41" s="48" t="str">
        <f ca="1">IF(AND('Mapa final'!$Y$52="Baja",'Mapa final'!$AA$52="Mayor"),CONCATENATE("R6C",'Mapa final'!$O$52),"")</f>
        <v/>
      </c>
      <c r="AD41" s="48" t="str">
        <f ca="1">IF(AND('Mapa final'!$Y$53="Baja",'Mapa final'!$AA$53="Mayor"),CONCATENATE("R6C",'Mapa final'!$O$53),"")</f>
        <v/>
      </c>
      <c r="AE41" s="48" t="str">
        <f>IF(AND('Mapa final'!$Y$54="Baja",'Mapa final'!$AA$54="Mayor"),CONCATENATE("R6C",'Mapa final'!$O$54),"")</f>
        <v/>
      </c>
      <c r="AF41" s="48" t="str">
        <f>IF(AND('Mapa final'!$Y$55="Baja",'Mapa final'!$AA$55="Mayor"),CONCATENATE("R6C",'Mapa final'!$O$55),"")</f>
        <v/>
      </c>
      <c r="AG41" s="49" t="str">
        <f>IF(AND('Mapa final'!$Y$56="Baja",'Mapa final'!$AA$56="Mayor"),CONCATENATE("R6C",'Mapa final'!$O$56),"")</f>
        <v/>
      </c>
      <c r="AH41" s="50" t="str">
        <f ca="1">IF(AND('Mapa final'!$Y$51="Baja",'Mapa final'!$AA$51="Catastrófico"),CONCATENATE("R6C",'Mapa final'!$O$51),"")</f>
        <v/>
      </c>
      <c r="AI41" s="51" t="str">
        <f ca="1">IF(AND('Mapa final'!$Y$52="Baja",'Mapa final'!$AA$52="Catastrófico"),CONCATENATE("R6C",'Mapa final'!$O$52),"")</f>
        <v/>
      </c>
      <c r="AJ41" s="51" t="str">
        <f ca="1">IF(AND('Mapa final'!$Y$53="Baja",'Mapa final'!$AA$53="Catastrófico"),CONCATENATE("R6C",'Mapa final'!$O$53),"")</f>
        <v/>
      </c>
      <c r="AK41" s="51" t="str">
        <f>IF(AND('Mapa final'!$Y$54="Baja",'Mapa final'!$AA$54="Catastrófico"),CONCATENATE("R6C",'Mapa final'!$O$54),"")</f>
        <v/>
      </c>
      <c r="AL41" s="51" t="str">
        <f>IF(AND('Mapa final'!$Y$55="Baja",'Mapa final'!$AA$55="Catastrófico"),CONCATENATE("R6C",'Mapa final'!$O$55),"")</f>
        <v/>
      </c>
      <c r="AM41" s="52" t="str">
        <f>IF(AND('Mapa final'!$Y$56="Baja",'Mapa final'!$AA$56="Catastrófico"),CONCATENATE("R6C",'Mapa final'!$O$56),"")</f>
        <v/>
      </c>
      <c r="AN41" s="78"/>
      <c r="AO41" s="338"/>
      <c r="AP41" s="339"/>
      <c r="AQ41" s="339"/>
      <c r="AR41" s="339"/>
      <c r="AS41" s="339"/>
      <c r="AT41" s="340"/>
      <c r="AU41" s="78"/>
      <c r="AV41" s="78"/>
      <c r="AW41" s="78"/>
      <c r="AX41" s="78"/>
      <c r="AY41" s="78"/>
      <c r="AZ41" s="78"/>
      <c r="BA41" s="78"/>
      <c r="BB41" s="78"/>
      <c r="BC41" s="78"/>
      <c r="BD41" s="78"/>
      <c r="BE41" s="78"/>
      <c r="BF41" s="78"/>
      <c r="BG41" s="78"/>
      <c r="BH41" s="78"/>
      <c r="BI41" s="78"/>
      <c r="BJ41" s="78"/>
      <c r="BK41" s="78"/>
      <c r="BL41" s="78"/>
      <c r="BM41" s="78"/>
      <c r="BN41" s="78"/>
      <c r="BO41" s="78"/>
      <c r="BP41" s="78"/>
      <c r="BQ41" s="78"/>
      <c r="BR41" s="78"/>
      <c r="BS41" s="78"/>
      <c r="BT41" s="78"/>
      <c r="BU41" s="78"/>
      <c r="BV41" s="78"/>
      <c r="BW41" s="78"/>
      <c r="BX41" s="78"/>
    </row>
    <row r="42" spans="1:80" ht="15" customHeight="1" x14ac:dyDescent="0.25">
      <c r="A42" s="78"/>
      <c r="B42" s="266"/>
      <c r="C42" s="266"/>
      <c r="D42" s="267"/>
      <c r="E42" s="307"/>
      <c r="F42" s="308"/>
      <c r="G42" s="308"/>
      <c r="H42" s="308"/>
      <c r="I42" s="308"/>
      <c r="J42" s="71" t="str">
        <f ca="1">IF(AND('Mapa final'!$Y$57="Baja",'Mapa final'!$AA$57="Leve"),CONCATENATE("R7C",'Mapa final'!$O$57),"")</f>
        <v/>
      </c>
      <c r="K42" s="72" t="str">
        <f ca="1">IF(AND('Mapa final'!$Y$58="Baja",'Mapa final'!$AA$58="Leve"),CONCATENATE("R7C",'Mapa final'!$O$58),"")</f>
        <v/>
      </c>
      <c r="L42" s="72" t="str">
        <f ca="1">IF(AND('Mapa final'!$Y$59="Baja",'Mapa final'!$AA$59="Leve"),CONCATENATE("R7C",'Mapa final'!$O$59),"")</f>
        <v/>
      </c>
      <c r="M42" s="72" t="str">
        <f>IF(AND('Mapa final'!$Y$60="Baja",'Mapa final'!$AA$60="Leve"),CONCATENATE("R7C",'Mapa final'!$O$60),"")</f>
        <v/>
      </c>
      <c r="N42" s="72" t="str">
        <f>IF(AND('Mapa final'!$Y$61="Baja",'Mapa final'!$AA$61="Leve"),CONCATENATE("R7C",'Mapa final'!$O$61),"")</f>
        <v/>
      </c>
      <c r="O42" s="73" t="str">
        <f>IF(AND('Mapa final'!$Y$62="Baja",'Mapa final'!$AA$62="Leve"),CONCATENATE("R7C",'Mapa final'!$O$62),"")</f>
        <v/>
      </c>
      <c r="P42" s="62" t="str">
        <f ca="1">IF(AND('Mapa final'!$Y$57="Baja",'Mapa final'!$AA$57="Menor"),CONCATENATE("R7C",'Mapa final'!$O$57),"")</f>
        <v/>
      </c>
      <c r="Q42" s="63" t="str">
        <f ca="1">IF(AND('Mapa final'!$Y$58="Baja",'Mapa final'!$AA$58="Menor"),CONCATENATE("R7C",'Mapa final'!$O$58),"")</f>
        <v/>
      </c>
      <c r="R42" s="63" t="str">
        <f ca="1">IF(AND('Mapa final'!$Y$59="Baja",'Mapa final'!$AA$59="Menor"),CONCATENATE("R7C",'Mapa final'!$O$59),"")</f>
        <v/>
      </c>
      <c r="S42" s="63" t="str">
        <f>IF(AND('Mapa final'!$Y$60="Baja",'Mapa final'!$AA$60="Menor"),CONCATENATE("R7C",'Mapa final'!$O$60),"")</f>
        <v/>
      </c>
      <c r="T42" s="63" t="str">
        <f>IF(AND('Mapa final'!$Y$61="Baja",'Mapa final'!$AA$61="Menor"),CONCATENATE("R7C",'Mapa final'!$O$61),"")</f>
        <v/>
      </c>
      <c r="U42" s="64" t="str">
        <f>IF(AND('Mapa final'!$Y$62="Baja",'Mapa final'!$AA$62="Menor"),CONCATENATE("R7C",'Mapa final'!$O$62),"")</f>
        <v/>
      </c>
      <c r="V42" s="62" t="str">
        <f ca="1">IF(AND('Mapa final'!$Y$57="Baja",'Mapa final'!$AA$57="Moderado"),CONCATENATE("R7C",'Mapa final'!$O$57),"")</f>
        <v/>
      </c>
      <c r="W42" s="63" t="str">
        <f ca="1">IF(AND('Mapa final'!$Y$58="Baja",'Mapa final'!$AA$58="Moderado"),CONCATENATE("R7C",'Mapa final'!$O$58),"")</f>
        <v>R7C2</v>
      </c>
      <c r="X42" s="63" t="str">
        <f ca="1">IF(AND('Mapa final'!$Y$59="Baja",'Mapa final'!$AA$59="Moderado"),CONCATENATE("R7C",'Mapa final'!$O$59),"")</f>
        <v/>
      </c>
      <c r="Y42" s="63" t="str">
        <f>IF(AND('Mapa final'!$Y$60="Baja",'Mapa final'!$AA$60="Moderado"),CONCATENATE("R7C",'Mapa final'!$O$60),"")</f>
        <v/>
      </c>
      <c r="Z42" s="63" t="str">
        <f>IF(AND('Mapa final'!$Y$61="Baja",'Mapa final'!$AA$61="Moderado"),CONCATENATE("R7C",'Mapa final'!$O$61),"")</f>
        <v/>
      </c>
      <c r="AA42" s="64" t="str">
        <f>IF(AND('Mapa final'!$Y$62="Baja",'Mapa final'!$AA$62="Moderado"),CONCATENATE("R7C",'Mapa final'!$O$62),"")</f>
        <v/>
      </c>
      <c r="AB42" s="47" t="str">
        <f ca="1">IF(AND('Mapa final'!$Y$57="Baja",'Mapa final'!$AA$57="Mayor"),CONCATENATE("R7C",'Mapa final'!$O$57),"")</f>
        <v/>
      </c>
      <c r="AC42" s="48" t="str">
        <f ca="1">IF(AND('Mapa final'!$Y$58="Baja",'Mapa final'!$AA$58="Mayor"),CONCATENATE("R7C",'Mapa final'!$O$58),"")</f>
        <v/>
      </c>
      <c r="AD42" s="48" t="str">
        <f ca="1">IF(AND('Mapa final'!$Y$59="Baja",'Mapa final'!$AA$59="Mayor"),CONCATENATE("R7C",'Mapa final'!$O$59),"")</f>
        <v>R7C3</v>
      </c>
      <c r="AE42" s="48" t="str">
        <f>IF(AND('Mapa final'!$Y$60="Baja",'Mapa final'!$AA$60="Mayor"),CONCATENATE("R7C",'Mapa final'!$O$60),"")</f>
        <v/>
      </c>
      <c r="AF42" s="48" t="str">
        <f>IF(AND('Mapa final'!$Y$61="Baja",'Mapa final'!$AA$61="Mayor"),CONCATENATE("R7C",'Mapa final'!$O$61),"")</f>
        <v/>
      </c>
      <c r="AG42" s="49" t="str">
        <f>IF(AND('Mapa final'!$Y$62="Baja",'Mapa final'!$AA$62="Mayor"),CONCATENATE("R7C",'Mapa final'!$O$62),"")</f>
        <v/>
      </c>
      <c r="AH42" s="50" t="str">
        <f ca="1">IF(AND('Mapa final'!$Y$57="Baja",'Mapa final'!$AA$57="Catastrófico"),CONCATENATE("R7C",'Mapa final'!$O$57),"")</f>
        <v>R7C1</v>
      </c>
      <c r="AI42" s="51" t="str">
        <f ca="1">IF(AND('Mapa final'!$Y$58="Baja",'Mapa final'!$AA$58="Catastrófico"),CONCATENATE("R7C",'Mapa final'!$O$58),"")</f>
        <v/>
      </c>
      <c r="AJ42" s="51" t="str">
        <f ca="1">IF(AND('Mapa final'!$Y$59="Baja",'Mapa final'!$AA$59="Catastrófico"),CONCATENATE("R7C",'Mapa final'!$O$59),"")</f>
        <v/>
      </c>
      <c r="AK42" s="51" t="str">
        <f>IF(AND('Mapa final'!$Y$60="Baja",'Mapa final'!$AA$60="Catastrófico"),CONCATENATE("R7C",'Mapa final'!$O$60),"")</f>
        <v/>
      </c>
      <c r="AL42" s="51" t="str">
        <f>IF(AND('Mapa final'!$Y$61="Baja",'Mapa final'!$AA$61="Catastrófico"),CONCATENATE("R7C",'Mapa final'!$O$61),"")</f>
        <v/>
      </c>
      <c r="AM42" s="52" t="str">
        <f>IF(AND('Mapa final'!$Y$62="Baja",'Mapa final'!$AA$62="Catastrófico"),CONCATENATE("R7C",'Mapa final'!$O$62),"")</f>
        <v/>
      </c>
      <c r="AN42" s="78"/>
      <c r="AO42" s="338"/>
      <c r="AP42" s="339"/>
      <c r="AQ42" s="339"/>
      <c r="AR42" s="339"/>
      <c r="AS42" s="339"/>
      <c r="AT42" s="340"/>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row>
    <row r="43" spans="1:80" ht="15" customHeight="1" x14ac:dyDescent="0.25">
      <c r="A43" s="78"/>
      <c r="B43" s="266"/>
      <c r="C43" s="266"/>
      <c r="D43" s="267"/>
      <c r="E43" s="307"/>
      <c r="F43" s="308"/>
      <c r="G43" s="308"/>
      <c r="H43" s="308"/>
      <c r="I43" s="308"/>
      <c r="J43" s="71" t="str">
        <f ca="1">IF(AND('Mapa final'!$Y$63="Baja",'Mapa final'!$AA$63="Leve"),CONCATENATE("R8C",'Mapa final'!$O$63),"")</f>
        <v/>
      </c>
      <c r="K43" s="72" t="str">
        <f ca="1">IF(AND('Mapa final'!$Y$64="Baja",'Mapa final'!$AA$64="Leve"),CONCATENATE("R8C",'Mapa final'!$O$64),"")</f>
        <v/>
      </c>
      <c r="L43" s="72" t="str">
        <f ca="1">IF(AND('Mapa final'!$Y$65="Baja",'Mapa final'!$AA$65="Leve"),CONCATENATE("R8C",'Mapa final'!$O$65),"")</f>
        <v/>
      </c>
      <c r="M43" s="72" t="str">
        <f>IF(AND('Mapa final'!$Y$66="Baja",'Mapa final'!$AA$66="Leve"),CONCATENATE("R8C",'Mapa final'!$O$66),"")</f>
        <v/>
      </c>
      <c r="N43" s="72" t="str">
        <f>IF(AND('Mapa final'!$Y$67="Baja",'Mapa final'!$AA$67="Leve"),CONCATENATE("R8C",'Mapa final'!$O$67),"")</f>
        <v/>
      </c>
      <c r="O43" s="73" t="str">
        <f>IF(AND('Mapa final'!$Y$68="Baja",'Mapa final'!$AA$68="Leve"),CONCATENATE("R8C",'Mapa final'!$O$68),"")</f>
        <v/>
      </c>
      <c r="P43" s="62" t="str">
        <f ca="1">IF(AND('Mapa final'!$Y$63="Baja",'Mapa final'!$AA$63="Menor"),CONCATENATE("R8C",'Mapa final'!$O$63),"")</f>
        <v/>
      </c>
      <c r="Q43" s="63" t="str">
        <f ca="1">IF(AND('Mapa final'!$Y$64="Baja",'Mapa final'!$AA$64="Menor"),CONCATENATE("R8C",'Mapa final'!$O$64),"")</f>
        <v/>
      </c>
      <c r="R43" s="63" t="str">
        <f ca="1">IF(AND('Mapa final'!$Y$65="Baja",'Mapa final'!$AA$65="Menor"),CONCATENATE("R8C",'Mapa final'!$O$65),"")</f>
        <v/>
      </c>
      <c r="S43" s="63" t="str">
        <f>IF(AND('Mapa final'!$Y$66="Baja",'Mapa final'!$AA$66="Menor"),CONCATENATE("R8C",'Mapa final'!$O$66),"")</f>
        <v/>
      </c>
      <c r="T43" s="63" t="str">
        <f>IF(AND('Mapa final'!$Y$67="Baja",'Mapa final'!$AA$67="Menor"),CONCATENATE("R8C",'Mapa final'!$O$67),"")</f>
        <v/>
      </c>
      <c r="U43" s="64" t="str">
        <f>IF(AND('Mapa final'!$Y$68="Baja",'Mapa final'!$AA$68="Menor"),CONCATENATE("R8C",'Mapa final'!$O$68),"")</f>
        <v/>
      </c>
      <c r="V43" s="62" t="str">
        <f ca="1">IF(AND('Mapa final'!$Y$63="Baja",'Mapa final'!$AA$63="Moderado"),CONCATENATE("R8C",'Mapa final'!$O$63),"")</f>
        <v/>
      </c>
      <c r="W43" s="63" t="str">
        <f ca="1">IF(AND('Mapa final'!$Y$64="Baja",'Mapa final'!$AA$64="Moderado"),CONCATENATE("R8C",'Mapa final'!$O$64),"")</f>
        <v/>
      </c>
      <c r="X43" s="63" t="str">
        <f ca="1">IF(AND('Mapa final'!$Y$65="Baja",'Mapa final'!$AA$65="Moderado"),CONCATENATE("R8C",'Mapa final'!$O$65),"")</f>
        <v/>
      </c>
      <c r="Y43" s="63" t="str">
        <f>IF(AND('Mapa final'!$Y$66="Baja",'Mapa final'!$AA$66="Moderado"),CONCATENATE("R8C",'Mapa final'!$O$66),"")</f>
        <v/>
      </c>
      <c r="Z43" s="63" t="str">
        <f>IF(AND('Mapa final'!$Y$67="Baja",'Mapa final'!$AA$67="Moderado"),CONCATENATE("R8C",'Mapa final'!$O$67),"")</f>
        <v/>
      </c>
      <c r="AA43" s="64" t="str">
        <f>IF(AND('Mapa final'!$Y$68="Baja",'Mapa final'!$AA$68="Moderado"),CONCATENATE("R8C",'Mapa final'!$O$68),"")</f>
        <v/>
      </c>
      <c r="AB43" s="47" t="str">
        <f ca="1">IF(AND('Mapa final'!$Y$63="Baja",'Mapa final'!$AA$63="Mayor"),CONCATENATE("R8C",'Mapa final'!$O$63),"")</f>
        <v/>
      </c>
      <c r="AC43" s="48" t="str">
        <f ca="1">IF(AND('Mapa final'!$Y$64="Baja",'Mapa final'!$AA$64="Mayor"),CONCATENATE("R8C",'Mapa final'!$O$64),"")</f>
        <v/>
      </c>
      <c r="AD43" s="48" t="str">
        <f ca="1">IF(AND('Mapa final'!$Y$65="Baja",'Mapa final'!$AA$65="Mayor"),CONCATENATE("R8C",'Mapa final'!$O$65),"")</f>
        <v/>
      </c>
      <c r="AE43" s="48" t="str">
        <f>IF(AND('Mapa final'!$Y$66="Baja",'Mapa final'!$AA$66="Mayor"),CONCATENATE("R8C",'Mapa final'!$O$66),"")</f>
        <v/>
      </c>
      <c r="AF43" s="48" t="str">
        <f>IF(AND('Mapa final'!$Y$67="Baja",'Mapa final'!$AA$67="Mayor"),CONCATENATE("R8C",'Mapa final'!$O$67),"")</f>
        <v/>
      </c>
      <c r="AG43" s="49" t="str">
        <f>IF(AND('Mapa final'!$Y$68="Baja",'Mapa final'!$AA$68="Mayor"),CONCATENATE("R8C",'Mapa final'!$O$68),"")</f>
        <v/>
      </c>
      <c r="AH43" s="50" t="str">
        <f ca="1">IF(AND('Mapa final'!$Y$63="Baja",'Mapa final'!$AA$63="Catastrófico"),CONCATENATE("R8C",'Mapa final'!$O$63),"")</f>
        <v/>
      </c>
      <c r="AI43" s="51" t="str">
        <f ca="1">IF(AND('Mapa final'!$Y$64="Baja",'Mapa final'!$AA$64="Catastrófico"),CONCATENATE("R8C",'Mapa final'!$O$64),"")</f>
        <v/>
      </c>
      <c r="AJ43" s="51" t="str">
        <f ca="1">IF(AND('Mapa final'!$Y$65="Baja",'Mapa final'!$AA$65="Catastrófico"),CONCATENATE("R8C",'Mapa final'!$O$65),"")</f>
        <v/>
      </c>
      <c r="AK43" s="51" t="str">
        <f>IF(AND('Mapa final'!$Y$66="Baja",'Mapa final'!$AA$66="Catastrófico"),CONCATENATE("R8C",'Mapa final'!$O$66),"")</f>
        <v/>
      </c>
      <c r="AL43" s="51" t="str">
        <f>IF(AND('Mapa final'!$Y$67="Baja",'Mapa final'!$AA$67="Catastrófico"),CONCATENATE("R8C",'Mapa final'!$O$67),"")</f>
        <v/>
      </c>
      <c r="AM43" s="52" t="str">
        <f>IF(AND('Mapa final'!$Y$68="Baja",'Mapa final'!$AA$68="Catastrófico"),CONCATENATE("R8C",'Mapa final'!$O$68),"")</f>
        <v/>
      </c>
      <c r="AN43" s="78"/>
      <c r="AO43" s="338"/>
      <c r="AP43" s="339"/>
      <c r="AQ43" s="339"/>
      <c r="AR43" s="339"/>
      <c r="AS43" s="339"/>
      <c r="AT43" s="340"/>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row>
    <row r="44" spans="1:80" ht="15" customHeight="1" x14ac:dyDescent="0.25">
      <c r="A44" s="78"/>
      <c r="B44" s="266"/>
      <c r="C44" s="266"/>
      <c r="D44" s="267"/>
      <c r="E44" s="307"/>
      <c r="F44" s="308"/>
      <c r="G44" s="308"/>
      <c r="H44" s="308"/>
      <c r="I44" s="308"/>
      <c r="J44" s="71" t="str">
        <f ca="1">IF(AND('Mapa final'!$Y$69="Baja",'Mapa final'!$AA$69="Leve"),CONCATENATE("R9C",'Mapa final'!$O$69),"")</f>
        <v/>
      </c>
      <c r="K44" s="72" t="str">
        <f ca="1">IF(AND('Mapa final'!$Y$70="Baja",'Mapa final'!$AA$70="Leve"),CONCATENATE("R9C",'Mapa final'!$O$70),"")</f>
        <v>R9C2</v>
      </c>
      <c r="L44" s="72" t="str">
        <f ca="1">IF(AND('Mapa final'!$Y$71="Baja",'Mapa final'!$AA$71="Leve"),CONCATENATE("R9C",'Mapa final'!$O$71),"")</f>
        <v/>
      </c>
      <c r="M44" s="72" t="str">
        <f>IF(AND('Mapa final'!$Y$72="Baja",'Mapa final'!$AA$72="Leve"),CONCATENATE("R9C",'Mapa final'!$O$72),"")</f>
        <v/>
      </c>
      <c r="N44" s="72" t="str">
        <f>IF(AND('Mapa final'!$Y$73="Baja",'Mapa final'!$AA$73="Leve"),CONCATENATE("R9C",'Mapa final'!$O$73),"")</f>
        <v/>
      </c>
      <c r="O44" s="73" t="str">
        <f>IF(AND('Mapa final'!$Y$74="Baja",'Mapa final'!$AA$74="Leve"),CONCATENATE("R9C",'Mapa final'!$O$74),"")</f>
        <v/>
      </c>
      <c r="P44" s="62" t="str">
        <f ca="1">IF(AND('Mapa final'!$Y$69="Baja",'Mapa final'!$AA$69="Menor"),CONCATENATE("R9C",'Mapa final'!$O$69),"")</f>
        <v/>
      </c>
      <c r="Q44" s="63" t="str">
        <f ca="1">IF(AND('Mapa final'!$Y$70="Baja",'Mapa final'!$AA$70="Menor"),CONCATENATE("R9C",'Mapa final'!$O$70),"")</f>
        <v/>
      </c>
      <c r="R44" s="63" t="str">
        <f ca="1">IF(AND('Mapa final'!$Y$71="Baja",'Mapa final'!$AA$71="Menor"),CONCATENATE("R9C",'Mapa final'!$O$71),"")</f>
        <v/>
      </c>
      <c r="S44" s="63" t="str">
        <f>IF(AND('Mapa final'!$Y$72="Baja",'Mapa final'!$AA$72="Menor"),CONCATENATE("R9C",'Mapa final'!$O$72),"")</f>
        <v/>
      </c>
      <c r="T44" s="63" t="str">
        <f>IF(AND('Mapa final'!$Y$73="Baja",'Mapa final'!$AA$73="Menor"),CONCATENATE("R9C",'Mapa final'!$O$73),"")</f>
        <v/>
      </c>
      <c r="U44" s="64" t="str">
        <f>IF(AND('Mapa final'!$Y$74="Baja",'Mapa final'!$AA$74="Menor"),CONCATENATE("R9C",'Mapa final'!$O$74),"")</f>
        <v/>
      </c>
      <c r="V44" s="62" t="str">
        <f ca="1">IF(AND('Mapa final'!$Y$69="Baja",'Mapa final'!$AA$69="Moderado"),CONCATENATE("R9C",'Mapa final'!$O$69),"")</f>
        <v/>
      </c>
      <c r="W44" s="63" t="str">
        <f ca="1">IF(AND('Mapa final'!$Y$70="Baja",'Mapa final'!$AA$70="Moderado"),CONCATENATE("R9C",'Mapa final'!$O$70),"")</f>
        <v/>
      </c>
      <c r="X44" s="63" t="str">
        <f ca="1">IF(AND('Mapa final'!$Y$71="Baja",'Mapa final'!$AA$71="Moderado"),CONCATENATE("R9C",'Mapa final'!$O$71),"")</f>
        <v>R9C3</v>
      </c>
      <c r="Y44" s="63" t="str">
        <f>IF(AND('Mapa final'!$Y$72="Baja",'Mapa final'!$AA$72="Moderado"),CONCATENATE("R9C",'Mapa final'!$O$72),"")</f>
        <v/>
      </c>
      <c r="Z44" s="63" t="str">
        <f>IF(AND('Mapa final'!$Y$73="Baja",'Mapa final'!$AA$73="Moderado"),CONCATENATE("R9C",'Mapa final'!$O$73),"")</f>
        <v/>
      </c>
      <c r="AA44" s="64" t="str">
        <f>IF(AND('Mapa final'!$Y$74="Baja",'Mapa final'!$AA$74="Moderado"),CONCATENATE("R9C",'Mapa final'!$O$74),"")</f>
        <v/>
      </c>
      <c r="AB44" s="47" t="str">
        <f ca="1">IF(AND('Mapa final'!$Y$69="Baja",'Mapa final'!$AA$69="Mayor"),CONCATENATE("R9C",'Mapa final'!$O$69),"")</f>
        <v>R9C1</v>
      </c>
      <c r="AC44" s="48" t="str">
        <f ca="1">IF(AND('Mapa final'!$Y$70="Baja",'Mapa final'!$AA$70="Mayor"),CONCATENATE("R9C",'Mapa final'!$O$70),"")</f>
        <v/>
      </c>
      <c r="AD44" s="48" t="str">
        <f ca="1">IF(AND('Mapa final'!$Y$71="Baja",'Mapa final'!$AA$71="Mayor"),CONCATENATE("R9C",'Mapa final'!$O$71),"")</f>
        <v/>
      </c>
      <c r="AE44" s="48" t="str">
        <f>IF(AND('Mapa final'!$Y$72="Baja",'Mapa final'!$AA$72="Mayor"),CONCATENATE("R9C",'Mapa final'!$O$72),"")</f>
        <v/>
      </c>
      <c r="AF44" s="48" t="str">
        <f>IF(AND('Mapa final'!$Y$73="Baja",'Mapa final'!$AA$73="Mayor"),CONCATENATE("R9C",'Mapa final'!$O$73),"")</f>
        <v/>
      </c>
      <c r="AG44" s="49" t="str">
        <f>IF(AND('Mapa final'!$Y$74="Baja",'Mapa final'!$AA$74="Mayor"),CONCATENATE("R9C",'Mapa final'!$O$74),"")</f>
        <v/>
      </c>
      <c r="AH44" s="50" t="str">
        <f ca="1">IF(AND('Mapa final'!$Y$69="Baja",'Mapa final'!$AA$69="Catastrófico"),CONCATENATE("R9C",'Mapa final'!$O$69),"")</f>
        <v/>
      </c>
      <c r="AI44" s="51" t="str">
        <f ca="1">IF(AND('Mapa final'!$Y$70="Baja",'Mapa final'!$AA$70="Catastrófico"),CONCATENATE("R9C",'Mapa final'!$O$70),"")</f>
        <v/>
      </c>
      <c r="AJ44" s="51" t="str">
        <f ca="1">IF(AND('Mapa final'!$Y$71="Baja",'Mapa final'!$AA$71="Catastrófico"),CONCATENATE("R9C",'Mapa final'!$O$71),"")</f>
        <v/>
      </c>
      <c r="AK44" s="51" t="str">
        <f>IF(AND('Mapa final'!$Y$72="Baja",'Mapa final'!$AA$72="Catastrófico"),CONCATENATE("R9C",'Mapa final'!$O$72),"")</f>
        <v/>
      </c>
      <c r="AL44" s="51" t="str">
        <f>IF(AND('Mapa final'!$Y$73="Baja",'Mapa final'!$AA$73="Catastrófico"),CONCATENATE("R9C",'Mapa final'!$O$73),"")</f>
        <v/>
      </c>
      <c r="AM44" s="52" t="str">
        <f>IF(AND('Mapa final'!$Y$74="Baja",'Mapa final'!$AA$74="Catastrófico"),CONCATENATE("R9C",'Mapa final'!$O$74),"")</f>
        <v/>
      </c>
      <c r="AN44" s="78"/>
      <c r="AO44" s="338"/>
      <c r="AP44" s="339"/>
      <c r="AQ44" s="339"/>
      <c r="AR44" s="339"/>
      <c r="AS44" s="339"/>
      <c r="AT44" s="340"/>
      <c r="AU44" s="78"/>
      <c r="AV44" s="78"/>
      <c r="AW44" s="78"/>
      <c r="AX44" s="78"/>
      <c r="AY44" s="78"/>
      <c r="AZ44" s="78"/>
      <c r="BA44" s="78"/>
      <c r="BB44" s="78"/>
      <c r="BC44" s="78"/>
      <c r="BD44" s="78"/>
      <c r="BE44" s="78"/>
      <c r="BF44" s="78"/>
      <c r="BG44" s="78"/>
      <c r="BH44" s="78"/>
      <c r="BI44" s="78"/>
      <c r="BJ44" s="78"/>
      <c r="BK44" s="78"/>
      <c r="BL44" s="78"/>
      <c r="BM44" s="78"/>
      <c r="BN44" s="78"/>
      <c r="BO44" s="78"/>
      <c r="BP44" s="78"/>
      <c r="BQ44" s="78"/>
      <c r="BR44" s="78"/>
      <c r="BS44" s="78"/>
      <c r="BT44" s="78"/>
      <c r="BU44" s="78"/>
      <c r="BV44" s="78"/>
      <c r="BW44" s="78"/>
      <c r="BX44" s="78"/>
    </row>
    <row r="45" spans="1:80" ht="15.75" customHeight="1" thickBot="1" x14ac:dyDescent="0.3">
      <c r="A45" s="78"/>
      <c r="B45" s="266"/>
      <c r="C45" s="266"/>
      <c r="D45" s="267"/>
      <c r="E45" s="310"/>
      <c r="F45" s="311"/>
      <c r="G45" s="311"/>
      <c r="H45" s="311"/>
      <c r="I45" s="311"/>
      <c r="J45" s="74" t="str">
        <f>IF(AND('Mapa final'!$Y$75="Baja",'Mapa final'!$AA$75="Leve"),CONCATENATE("R10C",'Mapa final'!$O$75),"")</f>
        <v/>
      </c>
      <c r="K45" s="75" t="str">
        <f>IF(AND('Mapa final'!$Y$76="Baja",'Mapa final'!$AA$76="Leve"),CONCATENATE("R10C",'Mapa final'!$O$76),"")</f>
        <v/>
      </c>
      <c r="L45" s="75" t="str">
        <f>IF(AND('Mapa final'!$Y$77="Baja",'Mapa final'!$AA$77="Leve"),CONCATENATE("R10C",'Mapa final'!$O$77),"")</f>
        <v/>
      </c>
      <c r="M45" s="75" t="str">
        <f>IF(AND('Mapa final'!$Y$78="Baja",'Mapa final'!$AA$78="Leve"),CONCATENATE("R10C",'Mapa final'!$O$78),"")</f>
        <v/>
      </c>
      <c r="N45" s="75" t="str">
        <f>IF(AND('Mapa final'!$Y$79="Baja",'Mapa final'!$AA$79="Leve"),CONCATENATE("R10C",'Mapa final'!$O$79),"")</f>
        <v/>
      </c>
      <c r="O45" s="76" t="str">
        <f>IF(AND('Mapa final'!$Y$80="Baja",'Mapa final'!$AA$80="Leve"),CONCATENATE("R10C",'Mapa final'!$O$80),"")</f>
        <v/>
      </c>
      <c r="P45" s="62" t="str">
        <f>IF(AND('Mapa final'!$Y$75="Baja",'Mapa final'!$AA$75="Menor"),CONCATENATE("R10C",'Mapa final'!$O$75),"")</f>
        <v/>
      </c>
      <c r="Q45" s="63" t="str">
        <f>IF(AND('Mapa final'!$Y$76="Baja",'Mapa final'!$AA$76="Menor"),CONCATENATE("R10C",'Mapa final'!$O$76),"")</f>
        <v/>
      </c>
      <c r="R45" s="63" t="str">
        <f>IF(AND('Mapa final'!$Y$77="Baja",'Mapa final'!$AA$77="Menor"),CONCATENATE("R10C",'Mapa final'!$O$77),"")</f>
        <v/>
      </c>
      <c r="S45" s="63" t="str">
        <f>IF(AND('Mapa final'!$Y$78="Baja",'Mapa final'!$AA$78="Menor"),CONCATENATE("R10C",'Mapa final'!$O$78),"")</f>
        <v/>
      </c>
      <c r="T45" s="63" t="str">
        <f>IF(AND('Mapa final'!$Y$79="Baja",'Mapa final'!$AA$79="Menor"),CONCATENATE("R10C",'Mapa final'!$O$79),"")</f>
        <v/>
      </c>
      <c r="U45" s="64" t="str">
        <f>IF(AND('Mapa final'!$Y$80="Baja",'Mapa final'!$AA$80="Menor"),CONCATENATE("R10C",'Mapa final'!$O$80),"")</f>
        <v/>
      </c>
      <c r="V45" s="65" t="str">
        <f>IF(AND('Mapa final'!$Y$75="Baja",'Mapa final'!$AA$75="Moderado"),CONCATENATE("R10C",'Mapa final'!$O$75),"")</f>
        <v/>
      </c>
      <c r="W45" s="66" t="str">
        <f>IF(AND('Mapa final'!$Y$76="Baja",'Mapa final'!$AA$76="Moderado"),CONCATENATE("R10C",'Mapa final'!$O$76),"")</f>
        <v/>
      </c>
      <c r="X45" s="66" t="str">
        <f>IF(AND('Mapa final'!$Y$77="Baja",'Mapa final'!$AA$77="Moderado"),CONCATENATE("R10C",'Mapa final'!$O$77),"")</f>
        <v/>
      </c>
      <c r="Y45" s="66" t="str">
        <f>IF(AND('Mapa final'!$Y$78="Baja",'Mapa final'!$AA$78="Moderado"),CONCATENATE("R10C",'Mapa final'!$O$78),"")</f>
        <v/>
      </c>
      <c r="Z45" s="66" t="str">
        <f>IF(AND('Mapa final'!$Y$79="Baja",'Mapa final'!$AA$79="Moderado"),CONCATENATE("R10C",'Mapa final'!$O$79),"")</f>
        <v/>
      </c>
      <c r="AA45" s="67" t="str">
        <f>IF(AND('Mapa final'!$Y$80="Baja",'Mapa final'!$AA$80="Moderado"),CONCATENATE("R10C",'Mapa final'!$O$80),"")</f>
        <v/>
      </c>
      <c r="AB45" s="53" t="str">
        <f>IF(AND('Mapa final'!$Y$75="Baja",'Mapa final'!$AA$75="Mayor"),CONCATENATE("R10C",'Mapa final'!$O$75),"")</f>
        <v/>
      </c>
      <c r="AC45" s="54" t="str">
        <f>IF(AND('Mapa final'!$Y$76="Baja",'Mapa final'!$AA$76="Mayor"),CONCATENATE("R10C",'Mapa final'!$O$76),"")</f>
        <v/>
      </c>
      <c r="AD45" s="54" t="str">
        <f>IF(AND('Mapa final'!$Y$77="Baja",'Mapa final'!$AA$77="Mayor"),CONCATENATE("R10C",'Mapa final'!$O$77),"")</f>
        <v/>
      </c>
      <c r="AE45" s="54" t="str">
        <f>IF(AND('Mapa final'!$Y$78="Baja",'Mapa final'!$AA$78="Mayor"),CONCATENATE("R10C",'Mapa final'!$O$78),"")</f>
        <v/>
      </c>
      <c r="AF45" s="54" t="str">
        <f>IF(AND('Mapa final'!$Y$79="Baja",'Mapa final'!$AA$79="Mayor"),CONCATENATE("R10C",'Mapa final'!$O$79),"")</f>
        <v/>
      </c>
      <c r="AG45" s="55" t="str">
        <f>IF(AND('Mapa final'!$Y$80="Baja",'Mapa final'!$AA$80="Mayor"),CONCATENATE("R10C",'Mapa final'!$O$80),"")</f>
        <v/>
      </c>
      <c r="AH45" s="56" t="str">
        <f>IF(AND('Mapa final'!$Y$75="Baja",'Mapa final'!$AA$75="Catastrófico"),CONCATENATE("R10C",'Mapa final'!$O$75),"")</f>
        <v/>
      </c>
      <c r="AI45" s="57" t="str">
        <f>IF(AND('Mapa final'!$Y$76="Baja",'Mapa final'!$AA$76="Catastrófico"),CONCATENATE("R10C",'Mapa final'!$O$76),"")</f>
        <v/>
      </c>
      <c r="AJ45" s="57" t="str">
        <f>IF(AND('Mapa final'!$Y$77="Baja",'Mapa final'!$AA$77="Catastrófico"),CONCATENATE("R10C",'Mapa final'!$O$77),"")</f>
        <v/>
      </c>
      <c r="AK45" s="57" t="str">
        <f>IF(AND('Mapa final'!$Y$78="Baja",'Mapa final'!$AA$78="Catastrófico"),CONCATENATE("R10C",'Mapa final'!$O$78),"")</f>
        <v/>
      </c>
      <c r="AL45" s="57" t="str">
        <f>IF(AND('Mapa final'!$Y$79="Baja",'Mapa final'!$AA$79="Catastrófico"),CONCATENATE("R10C",'Mapa final'!$O$79),"")</f>
        <v/>
      </c>
      <c r="AM45" s="58" t="str">
        <f>IF(AND('Mapa final'!$Y$80="Baja",'Mapa final'!$AA$80="Catastrófico"),CONCATENATE("R10C",'Mapa final'!$O$80),"")</f>
        <v/>
      </c>
      <c r="AN45" s="78"/>
      <c r="AO45" s="341"/>
      <c r="AP45" s="342"/>
      <c r="AQ45" s="342"/>
      <c r="AR45" s="342"/>
      <c r="AS45" s="342"/>
      <c r="AT45" s="343"/>
    </row>
    <row r="46" spans="1:80" ht="46.5" customHeight="1" x14ac:dyDescent="0.35">
      <c r="A46" s="78"/>
      <c r="B46" s="266"/>
      <c r="C46" s="266"/>
      <c r="D46" s="267"/>
      <c r="E46" s="304" t="s">
        <v>105</v>
      </c>
      <c r="F46" s="305"/>
      <c r="G46" s="305"/>
      <c r="H46" s="305"/>
      <c r="I46" s="306"/>
      <c r="J46" s="68" t="str">
        <f ca="1">IF(AND('Mapa final'!$Y$21="Muy Baja",'Mapa final'!$AA$21="Leve"),CONCATENATE("R1C",'Mapa final'!$O$21),"")</f>
        <v/>
      </c>
      <c r="K46" s="69" t="str">
        <f ca="1">IF(AND('Mapa final'!$Y$22="Muy Baja",'Mapa final'!$AA$22="Leve"),CONCATENATE("R1C",'Mapa final'!$O$22),"")</f>
        <v/>
      </c>
      <c r="L46" s="69" t="str">
        <f ca="1">IF(AND('Mapa final'!$Y$23="Muy Baja",'Mapa final'!$AA$23="Leve"),CONCATENATE("R1C",'Mapa final'!$O$23),"")</f>
        <v/>
      </c>
      <c r="M46" s="69" t="str">
        <f>IF(AND('Mapa final'!$Y$24="Muy Baja",'Mapa final'!$AA$24="Leve"),CONCATENATE("R1C",'Mapa final'!$O$24),"")</f>
        <v/>
      </c>
      <c r="N46" s="69" t="str">
        <f>IF(AND('Mapa final'!$Y$25="Muy Baja",'Mapa final'!$AA$25="Leve"),CONCATENATE("R1C",'Mapa final'!$O$25),"")</f>
        <v/>
      </c>
      <c r="O46" s="70" t="str">
        <f>IF(AND('Mapa final'!$Y$26="Muy Baja",'Mapa final'!$AA$26="Leve"),CONCATENATE("R1C",'Mapa final'!$O$26),"")</f>
        <v/>
      </c>
      <c r="P46" s="68" t="str">
        <f ca="1">IF(AND('Mapa final'!$Y$21="Muy Baja",'Mapa final'!$AA$21="Menor"),CONCATENATE("R1C",'Mapa final'!$O$21),"")</f>
        <v/>
      </c>
      <c r="Q46" s="69" t="str">
        <f ca="1">IF(AND('Mapa final'!$Y$22="Muy Baja",'Mapa final'!$AA$22="Menor"),CONCATENATE("R1C",'Mapa final'!$O$22),"")</f>
        <v/>
      </c>
      <c r="R46" s="69" t="str">
        <f ca="1">IF(AND('Mapa final'!$Y$23="Muy Baja",'Mapa final'!$AA$23="Menor"),CONCATENATE("R1C",'Mapa final'!$O$23),"")</f>
        <v/>
      </c>
      <c r="S46" s="69" t="str">
        <f>IF(AND('Mapa final'!$Y$24="Muy Baja",'Mapa final'!$AA$24="Menor"),CONCATENATE("R1C",'Mapa final'!$O$24),"")</f>
        <v/>
      </c>
      <c r="T46" s="69" t="str">
        <f>IF(AND('Mapa final'!$Y$25="Muy Baja",'Mapa final'!$AA$25="Menor"),CONCATENATE("R1C",'Mapa final'!$O$25),"")</f>
        <v/>
      </c>
      <c r="U46" s="70" t="str">
        <f>IF(AND('Mapa final'!$Y$26="Muy Baja",'Mapa final'!$AA$26="Menor"),CONCATENATE("R1C",'Mapa final'!$O$26),"")</f>
        <v/>
      </c>
      <c r="V46" s="59" t="str">
        <f ca="1">IF(AND('Mapa final'!$Y$21="Muy Baja",'Mapa final'!$AA$21="Moderado"),CONCATENATE("R1C",'Mapa final'!$O$21),"")</f>
        <v/>
      </c>
      <c r="W46" s="77" t="str">
        <f ca="1">IF(AND('Mapa final'!$Y$22="Muy Baja",'Mapa final'!$AA$22="Moderado"),CONCATENATE("R1C",'Mapa final'!$O$22),"")</f>
        <v/>
      </c>
      <c r="X46" s="60" t="str">
        <f ca="1">IF(AND('Mapa final'!$Y$23="Muy Baja",'Mapa final'!$AA$23="Moderado"),CONCATENATE("R1C",'Mapa final'!$O$23),"")</f>
        <v/>
      </c>
      <c r="Y46" s="60" t="str">
        <f>IF(AND('Mapa final'!$Y$24="Muy Baja",'Mapa final'!$AA$24="Moderado"),CONCATENATE("R1C",'Mapa final'!$O$24),"")</f>
        <v/>
      </c>
      <c r="Z46" s="60" t="str">
        <f>IF(AND('Mapa final'!$Y$25="Muy Baja",'Mapa final'!$AA$25="Moderado"),CONCATENATE("R1C",'Mapa final'!$O$25),"")</f>
        <v/>
      </c>
      <c r="AA46" s="61" t="str">
        <f>IF(AND('Mapa final'!$Y$26="Muy Baja",'Mapa final'!$AA$26="Moderado"),CONCATENATE("R1C",'Mapa final'!$O$26),"")</f>
        <v/>
      </c>
      <c r="AB46" s="41" t="str">
        <f ca="1">IF(AND('Mapa final'!$Y$21="Muy Baja",'Mapa final'!$AA$21="Mayor"),CONCATENATE("R1C",'Mapa final'!$O$21),"")</f>
        <v/>
      </c>
      <c r="AC46" s="42" t="str">
        <f ca="1">IF(AND('Mapa final'!$Y$22="Muy Baja",'Mapa final'!$AA$22="Mayor"),CONCATENATE("R1C",'Mapa final'!$O$22),"")</f>
        <v/>
      </c>
      <c r="AD46" s="42" t="str">
        <f ca="1">IF(AND('Mapa final'!$Y$23="Muy Baja",'Mapa final'!$AA$23="Mayor"),CONCATENATE("R1C",'Mapa final'!$O$23),"")</f>
        <v/>
      </c>
      <c r="AE46" s="42" t="str">
        <f>IF(AND('Mapa final'!$Y$24="Muy Baja",'Mapa final'!$AA$24="Mayor"),CONCATENATE("R1C",'Mapa final'!$O$24),"")</f>
        <v/>
      </c>
      <c r="AF46" s="42" t="str">
        <f>IF(AND('Mapa final'!$Y$25="Muy Baja",'Mapa final'!$AA$25="Mayor"),CONCATENATE("R1C",'Mapa final'!$O$25),"")</f>
        <v/>
      </c>
      <c r="AG46" s="43" t="str">
        <f>IF(AND('Mapa final'!$Y$26="Muy Baja",'Mapa final'!$AA$26="Mayor"),CONCATENATE("R1C",'Mapa final'!$O$26),"")</f>
        <v/>
      </c>
      <c r="AH46" s="44" t="str">
        <f ca="1">IF(AND('Mapa final'!$Y$21="Muy Baja",'Mapa final'!$AA$21="Catastrófico"),CONCATENATE("R1C",'Mapa final'!$O$21),"")</f>
        <v/>
      </c>
      <c r="AI46" s="45" t="str">
        <f ca="1">IF(AND('Mapa final'!$Y$22="Muy Baja",'Mapa final'!$AA$22="Catastrófico"),CONCATENATE("R1C",'Mapa final'!$O$22),"")</f>
        <v/>
      </c>
      <c r="AJ46" s="45" t="str">
        <f ca="1">IF(AND('Mapa final'!$Y$23="Muy Baja",'Mapa final'!$AA$23="Catastrófico"),CONCATENATE("R1C",'Mapa final'!$O$23),"")</f>
        <v/>
      </c>
      <c r="AK46" s="45" t="str">
        <f>IF(AND('Mapa final'!$Y$24="Muy Baja",'Mapa final'!$AA$24="Catastrófico"),CONCATENATE("R1C",'Mapa final'!$O$24),"")</f>
        <v/>
      </c>
      <c r="AL46" s="45" t="str">
        <f>IF(AND('Mapa final'!$Y$25="Muy Baja",'Mapa final'!$AA$25="Catastrófico"),CONCATENATE("R1C",'Mapa final'!$O$25),"")</f>
        <v/>
      </c>
      <c r="AM46" s="46" t="str">
        <f>IF(AND('Mapa final'!$Y$26="Muy Baja",'Mapa final'!$AA$26="Catastrófico"),CONCATENATE("R1C",'Mapa final'!$O$26),"")</f>
        <v/>
      </c>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row>
    <row r="47" spans="1:80" ht="46.5" customHeight="1" x14ac:dyDescent="0.25">
      <c r="A47" s="78"/>
      <c r="B47" s="266"/>
      <c r="C47" s="266"/>
      <c r="D47" s="267"/>
      <c r="E47" s="323"/>
      <c r="F47" s="308"/>
      <c r="G47" s="308"/>
      <c r="H47" s="308"/>
      <c r="I47" s="309"/>
      <c r="J47" s="71" t="str">
        <f ca="1">IF(AND('Mapa final'!$Y$27="Muy Baja",'Mapa final'!$AA$27="Leve"),CONCATENATE("R2C",'Mapa final'!$O$27),"")</f>
        <v/>
      </c>
      <c r="K47" s="72" t="str">
        <f ca="1">IF(AND('Mapa final'!$Y$28="Muy Baja",'Mapa final'!$AA$28="Leve"),CONCATENATE("R2C",'Mapa final'!$O$28),"")</f>
        <v/>
      </c>
      <c r="L47" s="72" t="str">
        <f ca="1">IF(AND('Mapa final'!$Y$29="Muy Baja",'Mapa final'!$AA$29="Leve"),CONCATENATE("R2C",'Mapa final'!$O$29),"")</f>
        <v/>
      </c>
      <c r="M47" s="72" t="str">
        <f>IF(AND('Mapa final'!$Y$30="Muy Baja",'Mapa final'!$AA$30="Leve"),CONCATENATE("R2C",'Mapa final'!$O$30),"")</f>
        <v/>
      </c>
      <c r="N47" s="72" t="str">
        <f>IF(AND('Mapa final'!$Y$31="Muy Baja",'Mapa final'!$AA$31="Leve"),CONCATENATE("R2C",'Mapa final'!$O$31),"")</f>
        <v/>
      </c>
      <c r="O47" s="73" t="str">
        <f>IF(AND('Mapa final'!$Y$32="Muy Baja",'Mapa final'!$AA$32="Leve"),CONCATENATE("R2C",'Mapa final'!$O$32),"")</f>
        <v/>
      </c>
      <c r="P47" s="71" t="str">
        <f ca="1">IF(AND('Mapa final'!$Y$27="Muy Baja",'Mapa final'!$AA$27="Menor"),CONCATENATE("R2C",'Mapa final'!$O$27),"")</f>
        <v/>
      </c>
      <c r="Q47" s="72" t="str">
        <f ca="1">IF(AND('Mapa final'!$Y$28="Muy Baja",'Mapa final'!$AA$28="Menor"),CONCATENATE("R2C",'Mapa final'!$O$28),"")</f>
        <v/>
      </c>
      <c r="R47" s="72" t="str">
        <f ca="1">IF(AND('Mapa final'!$Y$29="Muy Baja",'Mapa final'!$AA$29="Menor"),CONCATENATE("R2C",'Mapa final'!$O$29),"")</f>
        <v/>
      </c>
      <c r="S47" s="72" t="str">
        <f>IF(AND('Mapa final'!$Y$30="Muy Baja",'Mapa final'!$AA$30="Menor"),CONCATENATE("R2C",'Mapa final'!$O$30),"")</f>
        <v/>
      </c>
      <c r="T47" s="72" t="str">
        <f>IF(AND('Mapa final'!$Y$31="Muy Baja",'Mapa final'!$AA$31="Menor"),CONCATENATE("R2C",'Mapa final'!$O$31),"")</f>
        <v/>
      </c>
      <c r="U47" s="73" t="str">
        <f>IF(AND('Mapa final'!$Y$32="Muy Baja",'Mapa final'!$AA$32="Menor"),CONCATENATE("R2C",'Mapa final'!$O$32),"")</f>
        <v/>
      </c>
      <c r="V47" s="62" t="str">
        <f ca="1">IF(AND('Mapa final'!$Y$27="Muy Baja",'Mapa final'!$AA$27="Moderado"),CONCATENATE("R2C",'Mapa final'!$O$27),"")</f>
        <v/>
      </c>
      <c r="W47" s="63" t="str">
        <f ca="1">IF(AND('Mapa final'!$Y$28="Muy Baja",'Mapa final'!$AA$28="Moderado"),CONCATENATE("R2C",'Mapa final'!$O$28),"")</f>
        <v/>
      </c>
      <c r="X47" s="63" t="str">
        <f ca="1">IF(AND('Mapa final'!$Y$29="Muy Baja",'Mapa final'!$AA$29="Moderado"),CONCATENATE("R2C",'Mapa final'!$O$29),"")</f>
        <v/>
      </c>
      <c r="Y47" s="63" t="str">
        <f>IF(AND('Mapa final'!$Y$30="Muy Baja",'Mapa final'!$AA$30="Moderado"),CONCATENATE("R2C",'Mapa final'!$O$30),"")</f>
        <v/>
      </c>
      <c r="Z47" s="63" t="str">
        <f>IF(AND('Mapa final'!$Y$31="Muy Baja",'Mapa final'!$AA$31="Moderado"),CONCATENATE("R2C",'Mapa final'!$O$31),"")</f>
        <v/>
      </c>
      <c r="AA47" s="64" t="str">
        <f>IF(AND('Mapa final'!$Y$32="Muy Baja",'Mapa final'!$AA$32="Moderado"),CONCATENATE("R2C",'Mapa final'!$O$32),"")</f>
        <v/>
      </c>
      <c r="AB47" s="47" t="str">
        <f ca="1">IF(AND('Mapa final'!$Y$27="Muy Baja",'Mapa final'!$AA$27="Mayor"),CONCATENATE("R2C",'Mapa final'!$O$27),"")</f>
        <v/>
      </c>
      <c r="AC47" s="48" t="str">
        <f ca="1">IF(AND('Mapa final'!$Y$28="Muy Baja",'Mapa final'!$AA$28="Mayor"),CONCATENATE("R2C",'Mapa final'!$O$28),"")</f>
        <v/>
      </c>
      <c r="AD47" s="48" t="str">
        <f ca="1">IF(AND('Mapa final'!$Y$29="Muy Baja",'Mapa final'!$AA$29="Mayor"),CONCATENATE("R2C",'Mapa final'!$O$29),"")</f>
        <v/>
      </c>
      <c r="AE47" s="48" t="str">
        <f>IF(AND('Mapa final'!$Y$30="Muy Baja",'Mapa final'!$AA$30="Mayor"),CONCATENATE("R2C",'Mapa final'!$O$30),"")</f>
        <v/>
      </c>
      <c r="AF47" s="48" t="str">
        <f>IF(AND('Mapa final'!$Y$31="Muy Baja",'Mapa final'!$AA$31="Mayor"),CONCATENATE("R2C",'Mapa final'!$O$31),"")</f>
        <v/>
      </c>
      <c r="AG47" s="49" t="str">
        <f>IF(AND('Mapa final'!$Y$32="Muy Baja",'Mapa final'!$AA$32="Mayor"),CONCATENATE("R2C",'Mapa final'!$O$32),"")</f>
        <v/>
      </c>
      <c r="AH47" s="50" t="str">
        <f ca="1">IF(AND('Mapa final'!$Y$27="Muy Baja",'Mapa final'!$AA$27="Catastrófico"),CONCATENATE("R2C",'Mapa final'!$O$27),"")</f>
        <v/>
      </c>
      <c r="AI47" s="51" t="str">
        <f ca="1">IF(AND('Mapa final'!$Y$28="Muy Baja",'Mapa final'!$AA$28="Catastrófico"),CONCATENATE("R2C",'Mapa final'!$O$28),"")</f>
        <v/>
      </c>
      <c r="AJ47" s="51" t="str">
        <f ca="1">IF(AND('Mapa final'!$Y$29="Muy Baja",'Mapa final'!$AA$29="Catastrófico"),CONCATENATE("R2C",'Mapa final'!$O$29),"")</f>
        <v/>
      </c>
      <c r="AK47" s="51" t="str">
        <f>IF(AND('Mapa final'!$Y$30="Muy Baja",'Mapa final'!$AA$30="Catastrófico"),CONCATENATE("R2C",'Mapa final'!$O$30),"")</f>
        <v/>
      </c>
      <c r="AL47" s="51" t="str">
        <f>IF(AND('Mapa final'!$Y$31="Muy Baja",'Mapa final'!$AA$31="Catastrófico"),CONCATENATE("R2C",'Mapa final'!$O$31),"")</f>
        <v/>
      </c>
      <c r="AM47" s="52" t="str">
        <f>IF(AND('Mapa final'!$Y$32="Muy Baja",'Mapa final'!$AA$32="Catastrófico"),CONCATENATE("R2C",'Mapa final'!$O$32),"")</f>
        <v/>
      </c>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8"/>
      <c r="BX47" s="78"/>
      <c r="BY47" s="78"/>
      <c r="BZ47" s="78"/>
      <c r="CA47" s="78"/>
      <c r="CB47" s="78"/>
    </row>
    <row r="48" spans="1:80" ht="15" customHeight="1" x14ac:dyDescent="0.25">
      <c r="A48" s="78"/>
      <c r="B48" s="266"/>
      <c r="C48" s="266"/>
      <c r="D48" s="267"/>
      <c r="E48" s="323"/>
      <c r="F48" s="308"/>
      <c r="G48" s="308"/>
      <c r="H48" s="308"/>
      <c r="I48" s="309"/>
      <c r="J48" s="71" t="str">
        <f ca="1">IF(AND('Mapa final'!$Y$33="Muy Baja",'Mapa final'!$AA$33="Leve"),CONCATENATE("R3C",'Mapa final'!$O$33),"")</f>
        <v/>
      </c>
      <c r="K48" s="72" t="str">
        <f ca="1">IF(AND('Mapa final'!$Y$34="Muy Baja",'Mapa final'!$AA$34="Leve"),CONCATENATE("R3C",'Mapa final'!$O$34),"")</f>
        <v/>
      </c>
      <c r="L48" s="72" t="str">
        <f ca="1">IF(AND('Mapa final'!$Y$35="Muy Baja",'Mapa final'!$AA$35="Leve"),CONCATENATE("R3C",'Mapa final'!$O$35),"")</f>
        <v/>
      </c>
      <c r="M48" s="72" t="str">
        <f>IF(AND('Mapa final'!$Y$36="Muy Baja",'Mapa final'!$AA$36="Leve"),CONCATENATE("R3C",'Mapa final'!$O$36),"")</f>
        <v/>
      </c>
      <c r="N48" s="72" t="str">
        <f>IF(AND('Mapa final'!$Y$37="Muy Baja",'Mapa final'!$AA$37="Leve"),CONCATENATE("R3C",'Mapa final'!$O$37),"")</f>
        <v/>
      </c>
      <c r="O48" s="73" t="str">
        <f>IF(AND('Mapa final'!$Y$38="Muy Baja",'Mapa final'!$AA$38="Leve"),CONCATENATE("R3C",'Mapa final'!$O$38),"")</f>
        <v/>
      </c>
      <c r="P48" s="71" t="str">
        <f ca="1">IF(AND('Mapa final'!$Y$33="Muy Baja",'Mapa final'!$AA$33="Menor"),CONCATENATE("R3C",'Mapa final'!$O$33),"")</f>
        <v/>
      </c>
      <c r="Q48" s="72" t="str">
        <f ca="1">IF(AND('Mapa final'!$Y$34="Muy Baja",'Mapa final'!$AA$34="Menor"),CONCATENATE("R3C",'Mapa final'!$O$34),"")</f>
        <v/>
      </c>
      <c r="R48" s="72" t="str">
        <f ca="1">IF(AND('Mapa final'!$Y$35="Muy Baja",'Mapa final'!$AA$35="Menor"),CONCATENATE("R3C",'Mapa final'!$O$35),"")</f>
        <v/>
      </c>
      <c r="S48" s="72" t="str">
        <f>IF(AND('Mapa final'!$Y$36="Muy Baja",'Mapa final'!$AA$36="Menor"),CONCATENATE("R3C",'Mapa final'!$O$36),"")</f>
        <v/>
      </c>
      <c r="T48" s="72" t="str">
        <f>IF(AND('Mapa final'!$Y$37="Muy Baja",'Mapa final'!$AA$37="Menor"),CONCATENATE("R3C",'Mapa final'!$O$37),"")</f>
        <v/>
      </c>
      <c r="U48" s="73" t="str">
        <f>IF(AND('Mapa final'!$Y$38="Muy Baja",'Mapa final'!$AA$38="Menor"),CONCATENATE("R3C",'Mapa final'!$O$38),"")</f>
        <v/>
      </c>
      <c r="V48" s="62" t="str">
        <f ca="1">IF(AND('Mapa final'!$Y$33="Muy Baja",'Mapa final'!$AA$33="Moderado"),CONCATENATE("R3C",'Mapa final'!$O$33),"")</f>
        <v/>
      </c>
      <c r="W48" s="63" t="str">
        <f ca="1">IF(AND('Mapa final'!$Y$34="Muy Baja",'Mapa final'!$AA$34="Moderado"),CONCATENATE("R3C",'Mapa final'!$O$34),"")</f>
        <v/>
      </c>
      <c r="X48" s="63" t="str">
        <f ca="1">IF(AND('Mapa final'!$Y$35="Muy Baja",'Mapa final'!$AA$35="Moderado"),CONCATENATE("R3C",'Mapa final'!$O$35),"")</f>
        <v/>
      </c>
      <c r="Y48" s="63" t="str">
        <f>IF(AND('Mapa final'!$Y$36="Muy Baja",'Mapa final'!$AA$36="Moderado"),CONCATENATE("R3C",'Mapa final'!$O$36),"")</f>
        <v/>
      </c>
      <c r="Z48" s="63" t="str">
        <f>IF(AND('Mapa final'!$Y$37="Muy Baja",'Mapa final'!$AA$37="Moderado"),CONCATENATE("R3C",'Mapa final'!$O$37),"")</f>
        <v/>
      </c>
      <c r="AA48" s="64" t="str">
        <f>IF(AND('Mapa final'!$Y$38="Muy Baja",'Mapa final'!$AA$38="Moderado"),CONCATENATE("R3C",'Mapa final'!$O$38),"")</f>
        <v/>
      </c>
      <c r="AB48" s="47" t="str">
        <f ca="1">IF(AND('Mapa final'!$Y$33="Muy Baja",'Mapa final'!$AA$33="Mayor"),CONCATENATE("R3C",'Mapa final'!$O$33),"")</f>
        <v/>
      </c>
      <c r="AC48" s="48" t="str">
        <f ca="1">IF(AND('Mapa final'!$Y$34="Muy Baja",'Mapa final'!$AA$34="Mayor"),CONCATENATE("R3C",'Mapa final'!$O$34),"")</f>
        <v/>
      </c>
      <c r="AD48" s="48" t="str">
        <f ca="1">IF(AND('Mapa final'!$Y$35="Muy Baja",'Mapa final'!$AA$35="Mayor"),CONCATENATE("R3C",'Mapa final'!$O$35),"")</f>
        <v/>
      </c>
      <c r="AE48" s="48" t="str">
        <f>IF(AND('Mapa final'!$Y$36="Muy Baja",'Mapa final'!$AA$36="Mayor"),CONCATENATE("R3C",'Mapa final'!$O$36),"")</f>
        <v/>
      </c>
      <c r="AF48" s="48" t="str">
        <f>IF(AND('Mapa final'!$Y$37="Muy Baja",'Mapa final'!$AA$37="Mayor"),CONCATENATE("R3C",'Mapa final'!$O$37),"")</f>
        <v/>
      </c>
      <c r="AG48" s="49" t="str">
        <f>IF(AND('Mapa final'!$Y$38="Muy Baja",'Mapa final'!$AA$38="Mayor"),CONCATENATE("R3C",'Mapa final'!$O$38),"")</f>
        <v/>
      </c>
      <c r="AH48" s="50" t="str">
        <f ca="1">IF(AND('Mapa final'!$Y$33="Muy Baja",'Mapa final'!$AA$33="Catastrófico"),CONCATENATE("R3C",'Mapa final'!$O$33),"")</f>
        <v/>
      </c>
      <c r="AI48" s="51" t="str">
        <f ca="1">IF(AND('Mapa final'!$Y$34="Muy Baja",'Mapa final'!$AA$34="Catastrófico"),CONCATENATE("R3C",'Mapa final'!$O$34),"")</f>
        <v/>
      </c>
      <c r="AJ48" s="51" t="str">
        <f ca="1">IF(AND('Mapa final'!$Y$35="Muy Baja",'Mapa final'!$AA$35="Catastrófico"),CONCATENATE("R3C",'Mapa final'!$O$35),"")</f>
        <v/>
      </c>
      <c r="AK48" s="51" t="str">
        <f>IF(AND('Mapa final'!$Y$36="Muy Baja",'Mapa final'!$AA$36="Catastrófico"),CONCATENATE("R3C",'Mapa final'!$O$36),"")</f>
        <v/>
      </c>
      <c r="AL48" s="51" t="str">
        <f>IF(AND('Mapa final'!$Y$37="Muy Baja",'Mapa final'!$AA$37="Catastrófico"),CONCATENATE("R3C",'Mapa final'!$O$37),"")</f>
        <v/>
      </c>
      <c r="AM48" s="52" t="str">
        <f>IF(AND('Mapa final'!$Y$38="Muy Baja",'Mapa final'!$AA$38="Catastrófico"),CONCATENATE("R3C",'Mapa final'!$O$38),"")</f>
        <v/>
      </c>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row>
    <row r="49" spans="1:80" ht="15" customHeight="1" x14ac:dyDescent="0.25">
      <c r="A49" s="78"/>
      <c r="B49" s="266"/>
      <c r="C49" s="266"/>
      <c r="D49" s="267"/>
      <c r="E49" s="307"/>
      <c r="F49" s="308"/>
      <c r="G49" s="308"/>
      <c r="H49" s="308"/>
      <c r="I49" s="309"/>
      <c r="J49" s="71" t="str">
        <f ca="1">IF(AND('Mapa final'!$Y$39="Muy Baja",'Mapa final'!$AA$39="Leve"),CONCATENATE("R4C",'Mapa final'!$O$39),"")</f>
        <v/>
      </c>
      <c r="K49" s="72" t="str">
        <f ca="1">IF(AND('Mapa final'!$Y$40="Muy Baja",'Mapa final'!$AA$40="Leve"),CONCATENATE("R4C",'Mapa final'!$O$40),"")</f>
        <v/>
      </c>
      <c r="L49" s="72" t="str">
        <f ca="1">IF(AND('Mapa final'!$Y$41="Muy Baja",'Mapa final'!$AA$41="Leve"),CONCATENATE("R4C",'Mapa final'!$O$41),"")</f>
        <v/>
      </c>
      <c r="M49" s="72" t="str">
        <f>IF(AND('Mapa final'!$Y$42="Muy Baja",'Mapa final'!$AA$42="Leve"),CONCATENATE("R4C",'Mapa final'!$O$42),"")</f>
        <v/>
      </c>
      <c r="N49" s="72" t="str">
        <f>IF(AND('Mapa final'!$Y$43="Muy Baja",'Mapa final'!$AA$43="Leve"),CONCATENATE("R4C",'Mapa final'!$O$43),"")</f>
        <v/>
      </c>
      <c r="O49" s="73" t="str">
        <f>IF(AND('Mapa final'!$Y$44="Muy Baja",'Mapa final'!$AA$44="Leve"),CONCATENATE("R4C",'Mapa final'!$O$44),"")</f>
        <v/>
      </c>
      <c r="P49" s="71" t="str">
        <f ca="1">IF(AND('Mapa final'!$Y$39="Muy Baja",'Mapa final'!$AA$39="Menor"),CONCATENATE("R4C",'Mapa final'!$O$39),"")</f>
        <v/>
      </c>
      <c r="Q49" s="72" t="str">
        <f ca="1">IF(AND('Mapa final'!$Y$40="Muy Baja",'Mapa final'!$AA$40="Menor"),CONCATENATE("R4C",'Mapa final'!$O$40),"")</f>
        <v/>
      </c>
      <c r="R49" s="72" t="str">
        <f ca="1">IF(AND('Mapa final'!$Y$41="Muy Baja",'Mapa final'!$AA$41="Menor"),CONCATENATE("R4C",'Mapa final'!$O$41),"")</f>
        <v/>
      </c>
      <c r="S49" s="72" t="str">
        <f>IF(AND('Mapa final'!$Y$42="Muy Baja",'Mapa final'!$AA$42="Menor"),CONCATENATE("R4C",'Mapa final'!$O$42),"")</f>
        <v/>
      </c>
      <c r="T49" s="72" t="str">
        <f>IF(AND('Mapa final'!$Y$43="Muy Baja",'Mapa final'!$AA$43="Menor"),CONCATENATE("R4C",'Mapa final'!$O$43),"")</f>
        <v/>
      </c>
      <c r="U49" s="73" t="str">
        <f>IF(AND('Mapa final'!$Y$44="Muy Baja",'Mapa final'!$AA$44="Menor"),CONCATENATE("R4C",'Mapa final'!$O$44),"")</f>
        <v/>
      </c>
      <c r="V49" s="62" t="str">
        <f ca="1">IF(AND('Mapa final'!$Y$39="Muy Baja",'Mapa final'!$AA$39="Moderado"),CONCATENATE("R4C",'Mapa final'!$O$39),"")</f>
        <v/>
      </c>
      <c r="W49" s="63" t="str">
        <f ca="1">IF(AND('Mapa final'!$Y$40="Muy Baja",'Mapa final'!$AA$40="Moderado"),CONCATENATE("R4C",'Mapa final'!$O$40),"")</f>
        <v/>
      </c>
      <c r="X49" s="63" t="str">
        <f ca="1">IF(AND('Mapa final'!$Y$41="Muy Baja",'Mapa final'!$AA$41="Moderado"),CONCATENATE("R4C",'Mapa final'!$O$41),"")</f>
        <v/>
      </c>
      <c r="Y49" s="63" t="str">
        <f>IF(AND('Mapa final'!$Y$42="Muy Baja",'Mapa final'!$AA$42="Moderado"),CONCATENATE("R4C",'Mapa final'!$O$42),"")</f>
        <v/>
      </c>
      <c r="Z49" s="63" t="str">
        <f>IF(AND('Mapa final'!$Y$43="Muy Baja",'Mapa final'!$AA$43="Moderado"),CONCATENATE("R4C",'Mapa final'!$O$43),"")</f>
        <v/>
      </c>
      <c r="AA49" s="64" t="str">
        <f>IF(AND('Mapa final'!$Y$44="Muy Baja",'Mapa final'!$AA$44="Moderado"),CONCATENATE("R4C",'Mapa final'!$O$44),"")</f>
        <v/>
      </c>
      <c r="AB49" s="47" t="str">
        <f ca="1">IF(AND('Mapa final'!$Y$39="Muy Baja",'Mapa final'!$AA$39="Mayor"),CONCATENATE("R4C",'Mapa final'!$O$39),"")</f>
        <v/>
      </c>
      <c r="AC49" s="48" t="str">
        <f ca="1">IF(AND('Mapa final'!$Y$40="Muy Baja",'Mapa final'!$AA$40="Mayor"),CONCATENATE("R4C",'Mapa final'!$O$40),"")</f>
        <v/>
      </c>
      <c r="AD49" s="48" t="str">
        <f ca="1">IF(AND('Mapa final'!$Y$41="Muy Baja",'Mapa final'!$AA$41="Mayor"),CONCATENATE("R4C",'Mapa final'!$O$41),"")</f>
        <v/>
      </c>
      <c r="AE49" s="48" t="str">
        <f>IF(AND('Mapa final'!$Y$42="Muy Baja",'Mapa final'!$AA$42="Mayor"),CONCATENATE("R4C",'Mapa final'!$O$42),"")</f>
        <v/>
      </c>
      <c r="AF49" s="48" t="str">
        <f>IF(AND('Mapa final'!$Y$43="Muy Baja",'Mapa final'!$AA$43="Mayor"),CONCATENATE("R4C",'Mapa final'!$O$43),"")</f>
        <v/>
      </c>
      <c r="AG49" s="49" t="str">
        <f>IF(AND('Mapa final'!$Y$44="Muy Baja",'Mapa final'!$AA$44="Mayor"),CONCATENATE("R4C",'Mapa final'!$O$44),"")</f>
        <v/>
      </c>
      <c r="AH49" s="50" t="str">
        <f ca="1">IF(AND('Mapa final'!$Y$39="Muy Baja",'Mapa final'!$AA$39="Catastrófico"),CONCATENATE("R4C",'Mapa final'!$O$39),"")</f>
        <v/>
      </c>
      <c r="AI49" s="51" t="str">
        <f ca="1">IF(AND('Mapa final'!$Y$40="Muy Baja",'Mapa final'!$AA$40="Catastrófico"),CONCATENATE("R4C",'Mapa final'!$O$40),"")</f>
        <v/>
      </c>
      <c r="AJ49" s="51" t="str">
        <f ca="1">IF(AND('Mapa final'!$Y$41="Muy Baja",'Mapa final'!$AA$41="Catastrófico"),CONCATENATE("R4C",'Mapa final'!$O$41),"")</f>
        <v/>
      </c>
      <c r="AK49" s="51" t="str">
        <f>IF(AND('Mapa final'!$Y$42="Muy Baja",'Mapa final'!$AA$42="Catastrófico"),CONCATENATE("R4C",'Mapa final'!$O$42),"")</f>
        <v/>
      </c>
      <c r="AL49" s="51" t="str">
        <f>IF(AND('Mapa final'!$Y$43="Muy Baja",'Mapa final'!$AA$43="Catastrófico"),CONCATENATE("R4C",'Mapa final'!$O$43),"")</f>
        <v/>
      </c>
      <c r="AM49" s="52" t="str">
        <f>IF(AND('Mapa final'!$Y$44="Muy Baja",'Mapa final'!$AA$44="Catastrófico"),CONCATENATE("R4C",'Mapa final'!$O$44),"")</f>
        <v/>
      </c>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row>
    <row r="50" spans="1:80" ht="15" customHeight="1" x14ac:dyDescent="0.25">
      <c r="A50" s="78"/>
      <c r="B50" s="266"/>
      <c r="C50" s="266"/>
      <c r="D50" s="267"/>
      <c r="E50" s="307"/>
      <c r="F50" s="308"/>
      <c r="G50" s="308"/>
      <c r="H50" s="308"/>
      <c r="I50" s="309"/>
      <c r="J50" s="71" t="str">
        <f ca="1">IF(AND('Mapa final'!$Y$45="Muy Baja",'Mapa final'!$AA$45="Leve"),CONCATENATE("R5C",'Mapa final'!$O$45),"")</f>
        <v/>
      </c>
      <c r="K50" s="72" t="str">
        <f ca="1">IF(AND('Mapa final'!$Y$46="Muy Baja",'Mapa final'!$AA$46="Leve"),CONCATENATE("R5C",'Mapa final'!$O$46),"")</f>
        <v/>
      </c>
      <c r="L50" s="72" t="str">
        <f ca="1">IF(AND('Mapa final'!$Y$47="Muy Baja",'Mapa final'!$AA$47="Leve"),CONCATENATE("R5C",'Mapa final'!$O$47),"")</f>
        <v/>
      </c>
      <c r="M50" s="72" t="str">
        <f>IF(AND('Mapa final'!$Y$48="Muy Baja",'Mapa final'!$AA$48="Leve"),CONCATENATE("R5C",'Mapa final'!$O$48),"")</f>
        <v/>
      </c>
      <c r="N50" s="72" t="str">
        <f>IF(AND('Mapa final'!$Y$49="Muy Baja",'Mapa final'!$AA$49="Leve"),CONCATENATE("R5C",'Mapa final'!$O$49),"")</f>
        <v/>
      </c>
      <c r="O50" s="73" t="str">
        <f>IF(AND('Mapa final'!$Y$50="Muy Baja",'Mapa final'!$AA$50="Leve"),CONCATENATE("R5C",'Mapa final'!$O$50),"")</f>
        <v/>
      </c>
      <c r="P50" s="71" t="str">
        <f ca="1">IF(AND('Mapa final'!$Y$45="Muy Baja",'Mapa final'!$AA$45="Menor"),CONCATENATE("R5C",'Mapa final'!$O$45),"")</f>
        <v/>
      </c>
      <c r="Q50" s="72" t="str">
        <f ca="1">IF(AND('Mapa final'!$Y$46="Muy Baja",'Mapa final'!$AA$46="Menor"),CONCATENATE("R5C",'Mapa final'!$O$46),"")</f>
        <v/>
      </c>
      <c r="R50" s="72" t="str">
        <f ca="1">IF(AND('Mapa final'!$Y$47="Muy Baja",'Mapa final'!$AA$47="Menor"),CONCATENATE("R5C",'Mapa final'!$O$47),"")</f>
        <v/>
      </c>
      <c r="S50" s="72" t="str">
        <f>IF(AND('Mapa final'!$Y$48="Muy Baja",'Mapa final'!$AA$48="Menor"),CONCATENATE("R5C",'Mapa final'!$O$48),"")</f>
        <v/>
      </c>
      <c r="T50" s="72" t="str">
        <f>IF(AND('Mapa final'!$Y$49="Muy Baja",'Mapa final'!$AA$49="Menor"),CONCATENATE("R5C",'Mapa final'!$O$49),"")</f>
        <v/>
      </c>
      <c r="U50" s="73" t="str">
        <f>IF(AND('Mapa final'!$Y$50="Muy Baja",'Mapa final'!$AA$50="Menor"),CONCATENATE("R5C",'Mapa final'!$O$50),"")</f>
        <v/>
      </c>
      <c r="V50" s="62" t="str">
        <f ca="1">IF(AND('Mapa final'!$Y$45="Muy Baja",'Mapa final'!$AA$45="Moderado"),CONCATENATE("R5C",'Mapa final'!$O$45),"")</f>
        <v/>
      </c>
      <c r="W50" s="63" t="str">
        <f ca="1">IF(AND('Mapa final'!$Y$46="Muy Baja",'Mapa final'!$AA$46="Moderado"),CONCATENATE("R5C",'Mapa final'!$O$46),"")</f>
        <v/>
      </c>
      <c r="X50" s="63" t="str">
        <f ca="1">IF(AND('Mapa final'!$Y$47="Muy Baja",'Mapa final'!$AA$47="Moderado"),CONCATENATE("R5C",'Mapa final'!$O$47),"")</f>
        <v/>
      </c>
      <c r="Y50" s="63" t="str">
        <f>IF(AND('Mapa final'!$Y$48="Muy Baja",'Mapa final'!$AA$48="Moderado"),CONCATENATE("R5C",'Mapa final'!$O$48),"")</f>
        <v/>
      </c>
      <c r="Z50" s="63" t="str">
        <f>IF(AND('Mapa final'!$Y$49="Muy Baja",'Mapa final'!$AA$49="Moderado"),CONCATENATE("R5C",'Mapa final'!$O$49),"")</f>
        <v/>
      </c>
      <c r="AA50" s="64" t="str">
        <f>IF(AND('Mapa final'!$Y$50="Muy Baja",'Mapa final'!$AA$50="Moderado"),CONCATENATE("R5C",'Mapa final'!$O$50),"")</f>
        <v/>
      </c>
      <c r="AB50" s="47" t="str">
        <f ca="1">IF(AND('Mapa final'!$Y$45="Muy Baja",'Mapa final'!$AA$45="Mayor"),CONCATENATE("R5C",'Mapa final'!$O$45),"")</f>
        <v/>
      </c>
      <c r="AC50" s="48" t="str">
        <f ca="1">IF(AND('Mapa final'!$Y$46="Muy Baja",'Mapa final'!$AA$46="Mayor"),CONCATENATE("R5C",'Mapa final'!$O$46),"")</f>
        <v/>
      </c>
      <c r="AD50" s="48" t="str">
        <f ca="1">IF(AND('Mapa final'!$Y$47="Muy Baja",'Mapa final'!$AA$47="Mayor"),CONCATENATE("R5C",'Mapa final'!$O$47),"")</f>
        <v/>
      </c>
      <c r="AE50" s="48" t="str">
        <f>IF(AND('Mapa final'!$Y$48="Muy Baja",'Mapa final'!$AA$48="Mayor"),CONCATENATE("R5C",'Mapa final'!$O$48),"")</f>
        <v/>
      </c>
      <c r="AF50" s="48" t="str">
        <f>IF(AND('Mapa final'!$Y$49="Muy Baja",'Mapa final'!$AA$49="Mayor"),CONCATENATE("R5C",'Mapa final'!$O$49),"")</f>
        <v/>
      </c>
      <c r="AG50" s="49" t="str">
        <f>IF(AND('Mapa final'!$Y$50="Muy Baja",'Mapa final'!$AA$50="Mayor"),CONCATENATE("R5C",'Mapa final'!$O$50),"")</f>
        <v/>
      </c>
      <c r="AH50" s="50" t="str">
        <f ca="1">IF(AND('Mapa final'!$Y$45="Muy Baja",'Mapa final'!$AA$45="Catastrófico"),CONCATENATE("R5C",'Mapa final'!$O$45),"")</f>
        <v/>
      </c>
      <c r="AI50" s="51" t="str">
        <f ca="1">IF(AND('Mapa final'!$Y$46="Muy Baja",'Mapa final'!$AA$46="Catastrófico"),CONCATENATE("R5C",'Mapa final'!$O$46),"")</f>
        <v/>
      </c>
      <c r="AJ50" s="51" t="str">
        <f ca="1">IF(AND('Mapa final'!$Y$47="Muy Baja",'Mapa final'!$AA$47="Catastrófico"),CONCATENATE("R5C",'Mapa final'!$O$47),"")</f>
        <v/>
      </c>
      <c r="AK50" s="51" t="str">
        <f>IF(AND('Mapa final'!$Y$48="Muy Baja",'Mapa final'!$AA$48="Catastrófico"),CONCATENATE("R5C",'Mapa final'!$O$48),"")</f>
        <v/>
      </c>
      <c r="AL50" s="51" t="str">
        <f>IF(AND('Mapa final'!$Y$49="Muy Baja",'Mapa final'!$AA$49="Catastrófico"),CONCATENATE("R5C",'Mapa final'!$O$49),"")</f>
        <v/>
      </c>
      <c r="AM50" s="52" t="str">
        <f>IF(AND('Mapa final'!$Y$50="Muy Baja",'Mapa final'!$AA$50="Catastrófico"),CONCATENATE("R5C",'Mapa final'!$O$50),"")</f>
        <v/>
      </c>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row>
    <row r="51" spans="1:80" ht="15" customHeight="1" x14ac:dyDescent="0.25">
      <c r="A51" s="78"/>
      <c r="B51" s="266"/>
      <c r="C51" s="266"/>
      <c r="D51" s="267"/>
      <c r="E51" s="307"/>
      <c r="F51" s="308"/>
      <c r="G51" s="308"/>
      <c r="H51" s="308"/>
      <c r="I51" s="309"/>
      <c r="J51" s="71" t="str">
        <f ca="1">IF(AND('Mapa final'!$Y$51="Muy Baja",'Mapa final'!$AA$51="Leve"),CONCATENATE("R6C",'Mapa final'!$O$51),"")</f>
        <v/>
      </c>
      <c r="K51" s="72" t="str">
        <f ca="1">IF(AND('Mapa final'!$Y$52="Muy Baja",'Mapa final'!$AA$52="Leve"),CONCATENATE("R6C",'Mapa final'!$O$52),"")</f>
        <v/>
      </c>
      <c r="L51" s="72" t="str">
        <f ca="1">IF(AND('Mapa final'!$Y$53="Muy Baja",'Mapa final'!$AA$53="Leve"),CONCATENATE("R6C",'Mapa final'!$O$53),"")</f>
        <v/>
      </c>
      <c r="M51" s="72" t="str">
        <f>IF(AND('Mapa final'!$Y$54="Muy Baja",'Mapa final'!$AA$54="Leve"),CONCATENATE("R6C",'Mapa final'!$O$54),"")</f>
        <v/>
      </c>
      <c r="N51" s="72" t="str">
        <f>IF(AND('Mapa final'!$Y$55="Muy Baja",'Mapa final'!$AA$55="Leve"),CONCATENATE("R6C",'Mapa final'!$O$55),"")</f>
        <v/>
      </c>
      <c r="O51" s="73" t="str">
        <f>IF(AND('Mapa final'!$Y$56="Muy Baja",'Mapa final'!$AA$56="Leve"),CONCATENATE("R6C",'Mapa final'!$O$56),"")</f>
        <v/>
      </c>
      <c r="P51" s="71" t="str">
        <f ca="1">IF(AND('Mapa final'!$Y$51="Muy Baja",'Mapa final'!$AA$51="Menor"),CONCATENATE("R6C",'Mapa final'!$O$51),"")</f>
        <v/>
      </c>
      <c r="Q51" s="72" t="str">
        <f ca="1">IF(AND('Mapa final'!$Y$52="Muy Baja",'Mapa final'!$AA$52="Menor"),CONCATENATE("R6C",'Mapa final'!$O$52),"")</f>
        <v/>
      </c>
      <c r="R51" s="72" t="str">
        <f ca="1">IF(AND('Mapa final'!$Y$53="Muy Baja",'Mapa final'!$AA$53="Menor"),CONCATENATE("R6C",'Mapa final'!$O$53),"")</f>
        <v/>
      </c>
      <c r="S51" s="72" t="str">
        <f>IF(AND('Mapa final'!$Y$54="Muy Baja",'Mapa final'!$AA$54="Menor"),CONCATENATE("R6C",'Mapa final'!$O$54),"")</f>
        <v/>
      </c>
      <c r="T51" s="72" t="str">
        <f>IF(AND('Mapa final'!$Y$55="Muy Baja",'Mapa final'!$AA$55="Menor"),CONCATENATE("R6C",'Mapa final'!$O$55),"")</f>
        <v/>
      </c>
      <c r="U51" s="73" t="str">
        <f>IF(AND('Mapa final'!$Y$56="Muy Baja",'Mapa final'!$AA$56="Menor"),CONCATENATE("R6C",'Mapa final'!$O$56),"")</f>
        <v/>
      </c>
      <c r="V51" s="62" t="str">
        <f ca="1">IF(AND('Mapa final'!$Y$51="Muy Baja",'Mapa final'!$AA$51="Moderado"),CONCATENATE("R6C",'Mapa final'!$O$51),"")</f>
        <v/>
      </c>
      <c r="W51" s="63" t="str">
        <f ca="1">IF(AND('Mapa final'!$Y$52="Muy Baja",'Mapa final'!$AA$52="Moderado"),CONCATENATE("R6C",'Mapa final'!$O$52),"")</f>
        <v/>
      </c>
      <c r="X51" s="63" t="str">
        <f ca="1">IF(AND('Mapa final'!$Y$53="Muy Baja",'Mapa final'!$AA$53="Moderado"),CONCATENATE("R6C",'Mapa final'!$O$53),"")</f>
        <v/>
      </c>
      <c r="Y51" s="63" t="str">
        <f>IF(AND('Mapa final'!$Y$54="Muy Baja",'Mapa final'!$AA$54="Moderado"),CONCATENATE("R6C",'Mapa final'!$O$54),"")</f>
        <v/>
      </c>
      <c r="Z51" s="63" t="str">
        <f>IF(AND('Mapa final'!$Y$55="Muy Baja",'Mapa final'!$AA$55="Moderado"),CONCATENATE("R6C",'Mapa final'!$O$55),"")</f>
        <v/>
      </c>
      <c r="AA51" s="64" t="str">
        <f>IF(AND('Mapa final'!$Y$56="Muy Baja",'Mapa final'!$AA$56="Moderado"),CONCATENATE("R6C",'Mapa final'!$O$56),"")</f>
        <v/>
      </c>
      <c r="AB51" s="47" t="str">
        <f ca="1">IF(AND('Mapa final'!$Y$51="Muy Baja",'Mapa final'!$AA$51="Mayor"),CONCATENATE("R6C",'Mapa final'!$O$51),"")</f>
        <v/>
      </c>
      <c r="AC51" s="48" t="str">
        <f ca="1">IF(AND('Mapa final'!$Y$52="Muy Baja",'Mapa final'!$AA$52="Mayor"),CONCATENATE("R6C",'Mapa final'!$O$52),"")</f>
        <v/>
      </c>
      <c r="AD51" s="48" t="str">
        <f ca="1">IF(AND('Mapa final'!$Y$53="Muy Baja",'Mapa final'!$AA$53="Mayor"),CONCATENATE("R6C",'Mapa final'!$O$53),"")</f>
        <v/>
      </c>
      <c r="AE51" s="48" t="str">
        <f>IF(AND('Mapa final'!$Y$54="Muy Baja",'Mapa final'!$AA$54="Mayor"),CONCATENATE("R6C",'Mapa final'!$O$54),"")</f>
        <v/>
      </c>
      <c r="AF51" s="48" t="str">
        <f>IF(AND('Mapa final'!$Y$55="Muy Baja",'Mapa final'!$AA$55="Mayor"),CONCATENATE("R6C",'Mapa final'!$O$55),"")</f>
        <v/>
      </c>
      <c r="AG51" s="49" t="str">
        <f>IF(AND('Mapa final'!$Y$56="Muy Baja",'Mapa final'!$AA$56="Mayor"),CONCATENATE("R6C",'Mapa final'!$O$56),"")</f>
        <v/>
      </c>
      <c r="AH51" s="50" t="str">
        <f ca="1">IF(AND('Mapa final'!$Y$51="Muy Baja",'Mapa final'!$AA$51="Catastrófico"),CONCATENATE("R6C",'Mapa final'!$O$51),"")</f>
        <v/>
      </c>
      <c r="AI51" s="51" t="str">
        <f ca="1">IF(AND('Mapa final'!$Y$52="Muy Baja",'Mapa final'!$AA$52="Catastrófico"),CONCATENATE("R6C",'Mapa final'!$O$52),"")</f>
        <v/>
      </c>
      <c r="AJ51" s="51" t="str">
        <f ca="1">IF(AND('Mapa final'!$Y$53="Muy Baja",'Mapa final'!$AA$53="Catastrófico"),CONCATENATE("R6C",'Mapa final'!$O$53),"")</f>
        <v/>
      </c>
      <c r="AK51" s="51" t="str">
        <f>IF(AND('Mapa final'!$Y$54="Muy Baja",'Mapa final'!$AA$54="Catastrófico"),CONCATENATE("R6C",'Mapa final'!$O$54),"")</f>
        <v/>
      </c>
      <c r="AL51" s="51" t="str">
        <f>IF(AND('Mapa final'!$Y$55="Muy Baja",'Mapa final'!$AA$55="Catastrófico"),CONCATENATE("R6C",'Mapa final'!$O$55),"")</f>
        <v/>
      </c>
      <c r="AM51" s="52" t="str">
        <f>IF(AND('Mapa final'!$Y$56="Muy Baja",'Mapa final'!$AA$56="Catastrófico"),CONCATENATE("R6C",'Mapa final'!$O$56),"")</f>
        <v/>
      </c>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8"/>
      <c r="BR51" s="78"/>
      <c r="BS51" s="78"/>
      <c r="BT51" s="78"/>
      <c r="BU51" s="78"/>
      <c r="BV51" s="78"/>
      <c r="BW51" s="78"/>
      <c r="BX51" s="78"/>
      <c r="BY51" s="78"/>
      <c r="BZ51" s="78"/>
      <c r="CA51" s="78"/>
      <c r="CB51" s="78"/>
    </row>
    <row r="52" spans="1:80" ht="15" customHeight="1" x14ac:dyDescent="0.25">
      <c r="A52" s="78"/>
      <c r="B52" s="266"/>
      <c r="C52" s="266"/>
      <c r="D52" s="267"/>
      <c r="E52" s="307"/>
      <c r="F52" s="308"/>
      <c r="G52" s="308"/>
      <c r="H52" s="308"/>
      <c r="I52" s="309"/>
      <c r="J52" s="71" t="str">
        <f ca="1">IF(AND('Mapa final'!$Y$57="Muy Baja",'Mapa final'!$AA$57="Leve"),CONCATENATE("R7C",'Mapa final'!$O$57),"")</f>
        <v/>
      </c>
      <c r="K52" s="72" t="str">
        <f ca="1">IF(AND('Mapa final'!$Y$58="Muy Baja",'Mapa final'!$AA$58="Leve"),CONCATENATE("R7C",'Mapa final'!$O$58),"")</f>
        <v/>
      </c>
      <c r="L52" s="72" t="str">
        <f ca="1">IF(AND('Mapa final'!$Y$59="Muy Baja",'Mapa final'!$AA$59="Leve"),CONCATENATE("R7C",'Mapa final'!$O$59),"")</f>
        <v/>
      </c>
      <c r="M52" s="72" t="str">
        <f>IF(AND('Mapa final'!$Y$60="Muy Baja",'Mapa final'!$AA$60="Leve"),CONCATENATE("R7C",'Mapa final'!$O$60),"")</f>
        <v/>
      </c>
      <c r="N52" s="72" t="str">
        <f>IF(AND('Mapa final'!$Y$61="Muy Baja",'Mapa final'!$AA$61="Leve"),CONCATENATE("R7C",'Mapa final'!$O$61),"")</f>
        <v/>
      </c>
      <c r="O52" s="73" t="str">
        <f>IF(AND('Mapa final'!$Y$62="Muy Baja",'Mapa final'!$AA$62="Leve"),CONCATENATE("R7C",'Mapa final'!$O$62),"")</f>
        <v/>
      </c>
      <c r="P52" s="71" t="str">
        <f ca="1">IF(AND('Mapa final'!$Y$57="Muy Baja",'Mapa final'!$AA$57="Menor"),CONCATENATE("R7C",'Mapa final'!$O$57),"")</f>
        <v/>
      </c>
      <c r="Q52" s="72" t="str">
        <f ca="1">IF(AND('Mapa final'!$Y$58="Muy Baja",'Mapa final'!$AA$58="Menor"),CONCATENATE("R7C",'Mapa final'!$O$58),"")</f>
        <v/>
      </c>
      <c r="R52" s="72" t="str">
        <f ca="1">IF(AND('Mapa final'!$Y$59="Muy Baja",'Mapa final'!$AA$59="Menor"),CONCATENATE("R7C",'Mapa final'!$O$59),"")</f>
        <v/>
      </c>
      <c r="S52" s="72" t="str">
        <f>IF(AND('Mapa final'!$Y$60="Muy Baja",'Mapa final'!$AA$60="Menor"),CONCATENATE("R7C",'Mapa final'!$O$60),"")</f>
        <v/>
      </c>
      <c r="T52" s="72" t="str">
        <f>IF(AND('Mapa final'!$Y$61="Muy Baja",'Mapa final'!$AA$61="Menor"),CONCATENATE("R7C",'Mapa final'!$O$61),"")</f>
        <v/>
      </c>
      <c r="U52" s="73" t="str">
        <f>IF(AND('Mapa final'!$Y$62="Muy Baja",'Mapa final'!$AA$62="Menor"),CONCATENATE("R7C",'Mapa final'!$O$62),"")</f>
        <v/>
      </c>
      <c r="V52" s="62" t="str">
        <f ca="1">IF(AND('Mapa final'!$Y$57="Muy Baja",'Mapa final'!$AA$57="Moderado"),CONCATENATE("R7C",'Mapa final'!$O$57),"")</f>
        <v/>
      </c>
      <c r="W52" s="63" t="str">
        <f ca="1">IF(AND('Mapa final'!$Y$58="Muy Baja",'Mapa final'!$AA$58="Moderado"),CONCATENATE("R7C",'Mapa final'!$O$58),"")</f>
        <v/>
      </c>
      <c r="X52" s="63" t="str">
        <f ca="1">IF(AND('Mapa final'!$Y$59="Muy Baja",'Mapa final'!$AA$59="Moderado"),CONCATENATE("R7C",'Mapa final'!$O$59),"")</f>
        <v/>
      </c>
      <c r="Y52" s="63" t="str">
        <f>IF(AND('Mapa final'!$Y$60="Muy Baja",'Mapa final'!$AA$60="Moderado"),CONCATENATE("R7C",'Mapa final'!$O$60),"")</f>
        <v/>
      </c>
      <c r="Z52" s="63" t="str">
        <f>IF(AND('Mapa final'!$Y$61="Muy Baja",'Mapa final'!$AA$61="Moderado"),CONCATENATE("R7C",'Mapa final'!$O$61),"")</f>
        <v/>
      </c>
      <c r="AA52" s="64" t="str">
        <f>IF(AND('Mapa final'!$Y$62="Muy Baja",'Mapa final'!$AA$62="Moderado"),CONCATENATE("R7C",'Mapa final'!$O$62),"")</f>
        <v/>
      </c>
      <c r="AB52" s="47" t="str">
        <f ca="1">IF(AND('Mapa final'!$Y$57="Muy Baja",'Mapa final'!$AA$57="Mayor"),CONCATENATE("R7C",'Mapa final'!$O$57),"")</f>
        <v/>
      </c>
      <c r="AC52" s="48" t="str">
        <f ca="1">IF(AND('Mapa final'!$Y$58="Muy Baja",'Mapa final'!$AA$58="Mayor"),CONCATENATE("R7C",'Mapa final'!$O$58),"")</f>
        <v/>
      </c>
      <c r="AD52" s="48" t="str">
        <f ca="1">IF(AND('Mapa final'!$Y$59="Muy Baja",'Mapa final'!$AA$59="Mayor"),CONCATENATE("R7C",'Mapa final'!$O$59),"")</f>
        <v/>
      </c>
      <c r="AE52" s="48" t="str">
        <f>IF(AND('Mapa final'!$Y$60="Muy Baja",'Mapa final'!$AA$60="Mayor"),CONCATENATE("R7C",'Mapa final'!$O$60),"")</f>
        <v/>
      </c>
      <c r="AF52" s="48" t="str">
        <f>IF(AND('Mapa final'!$Y$61="Muy Baja",'Mapa final'!$AA$61="Mayor"),CONCATENATE("R7C",'Mapa final'!$O$61),"")</f>
        <v/>
      </c>
      <c r="AG52" s="49" t="str">
        <f>IF(AND('Mapa final'!$Y$62="Muy Baja",'Mapa final'!$AA$62="Mayor"),CONCATENATE("R7C",'Mapa final'!$O$62),"")</f>
        <v/>
      </c>
      <c r="AH52" s="50" t="str">
        <f ca="1">IF(AND('Mapa final'!$Y$57="Muy Baja",'Mapa final'!$AA$57="Catastrófico"),CONCATENATE("R7C",'Mapa final'!$O$57),"")</f>
        <v/>
      </c>
      <c r="AI52" s="51" t="str">
        <f ca="1">IF(AND('Mapa final'!$Y$58="Muy Baja",'Mapa final'!$AA$58="Catastrófico"),CONCATENATE("R7C",'Mapa final'!$O$58),"")</f>
        <v/>
      </c>
      <c r="AJ52" s="51" t="str">
        <f ca="1">IF(AND('Mapa final'!$Y$59="Muy Baja",'Mapa final'!$AA$59="Catastrófico"),CONCATENATE("R7C",'Mapa final'!$O$59),"")</f>
        <v/>
      </c>
      <c r="AK52" s="51" t="str">
        <f>IF(AND('Mapa final'!$Y$60="Muy Baja",'Mapa final'!$AA$60="Catastrófico"),CONCATENATE("R7C",'Mapa final'!$O$60),"")</f>
        <v/>
      </c>
      <c r="AL52" s="51" t="str">
        <f>IF(AND('Mapa final'!$Y$61="Muy Baja",'Mapa final'!$AA$61="Catastrófico"),CONCATENATE("R7C",'Mapa final'!$O$61),"")</f>
        <v/>
      </c>
      <c r="AM52" s="52" t="str">
        <f>IF(AND('Mapa final'!$Y$62="Muy Baja",'Mapa final'!$AA$62="Catastrófico"),CONCATENATE("R7C",'Mapa final'!$O$62),"")</f>
        <v/>
      </c>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8"/>
      <c r="BR52" s="78"/>
      <c r="BS52" s="78"/>
      <c r="BT52" s="78"/>
      <c r="BU52" s="78"/>
      <c r="BV52" s="78"/>
      <c r="BW52" s="78"/>
      <c r="BX52" s="78"/>
      <c r="BY52" s="78"/>
      <c r="BZ52" s="78"/>
      <c r="CA52" s="78"/>
      <c r="CB52" s="78"/>
    </row>
    <row r="53" spans="1:80" ht="15" customHeight="1" x14ac:dyDescent="0.25">
      <c r="A53" s="78"/>
      <c r="B53" s="266"/>
      <c r="C53" s="266"/>
      <c r="D53" s="267"/>
      <c r="E53" s="307"/>
      <c r="F53" s="308"/>
      <c r="G53" s="308"/>
      <c r="H53" s="308"/>
      <c r="I53" s="309"/>
      <c r="J53" s="71" t="str">
        <f ca="1">IF(AND('Mapa final'!$Y$63="Muy Baja",'Mapa final'!$AA$63="Leve"),CONCATENATE("R8C",'Mapa final'!$O$63),"")</f>
        <v/>
      </c>
      <c r="K53" s="72" t="str">
        <f ca="1">IF(AND('Mapa final'!$Y$64="Muy Baja",'Mapa final'!$AA$64="Leve"),CONCATENATE("R8C",'Mapa final'!$O$64),"")</f>
        <v/>
      </c>
      <c r="L53" s="72" t="str">
        <f ca="1">IF(AND('Mapa final'!$Y$65="Muy Baja",'Mapa final'!$AA$65="Leve"),CONCATENATE("R8C",'Mapa final'!$O$65),"")</f>
        <v/>
      </c>
      <c r="M53" s="72" t="str">
        <f>IF(AND('Mapa final'!$Y$66="Muy Baja",'Mapa final'!$AA$66="Leve"),CONCATENATE("R8C",'Mapa final'!$O$66),"")</f>
        <v/>
      </c>
      <c r="N53" s="72" t="str">
        <f>IF(AND('Mapa final'!$Y$67="Muy Baja",'Mapa final'!$AA$67="Leve"),CONCATENATE("R8C",'Mapa final'!$O$67),"")</f>
        <v/>
      </c>
      <c r="O53" s="73" t="str">
        <f>IF(AND('Mapa final'!$Y$68="Muy Baja",'Mapa final'!$AA$68="Leve"),CONCATENATE("R8C",'Mapa final'!$O$68),"")</f>
        <v/>
      </c>
      <c r="P53" s="71" t="str">
        <f ca="1">IF(AND('Mapa final'!$Y$63="Muy Baja",'Mapa final'!$AA$63="Menor"),CONCATENATE("R8C",'Mapa final'!$O$63),"")</f>
        <v/>
      </c>
      <c r="Q53" s="72" t="str">
        <f ca="1">IF(AND('Mapa final'!$Y$64="Muy Baja",'Mapa final'!$AA$64="Menor"),CONCATENATE("R8C",'Mapa final'!$O$64),"")</f>
        <v/>
      </c>
      <c r="R53" s="72" t="str">
        <f ca="1">IF(AND('Mapa final'!$Y$65="Muy Baja",'Mapa final'!$AA$65="Menor"),CONCATENATE("R8C",'Mapa final'!$O$65),"")</f>
        <v/>
      </c>
      <c r="S53" s="72" t="str">
        <f>IF(AND('Mapa final'!$Y$66="Muy Baja",'Mapa final'!$AA$66="Menor"),CONCATENATE("R8C",'Mapa final'!$O$66),"")</f>
        <v/>
      </c>
      <c r="T53" s="72" t="str">
        <f>IF(AND('Mapa final'!$Y$67="Muy Baja",'Mapa final'!$AA$67="Menor"),CONCATENATE("R8C",'Mapa final'!$O$67),"")</f>
        <v/>
      </c>
      <c r="U53" s="73" t="str">
        <f>IF(AND('Mapa final'!$Y$68="Muy Baja",'Mapa final'!$AA$68="Menor"),CONCATENATE("R8C",'Mapa final'!$O$68),"")</f>
        <v/>
      </c>
      <c r="V53" s="62" t="str">
        <f ca="1">IF(AND('Mapa final'!$Y$63="Muy Baja",'Mapa final'!$AA$63="Moderado"),CONCATENATE("R8C",'Mapa final'!$O$63),"")</f>
        <v/>
      </c>
      <c r="W53" s="63" t="str">
        <f ca="1">IF(AND('Mapa final'!$Y$64="Muy Baja",'Mapa final'!$AA$64="Moderado"),CONCATENATE("R8C",'Mapa final'!$O$64),"")</f>
        <v/>
      </c>
      <c r="X53" s="63" t="str">
        <f ca="1">IF(AND('Mapa final'!$Y$65="Muy Baja",'Mapa final'!$AA$65="Moderado"),CONCATENATE("R8C",'Mapa final'!$O$65),"")</f>
        <v/>
      </c>
      <c r="Y53" s="63" t="str">
        <f>IF(AND('Mapa final'!$Y$66="Muy Baja",'Mapa final'!$AA$66="Moderado"),CONCATENATE("R8C",'Mapa final'!$O$66),"")</f>
        <v/>
      </c>
      <c r="Z53" s="63" t="str">
        <f>IF(AND('Mapa final'!$Y$67="Muy Baja",'Mapa final'!$AA$67="Moderado"),CONCATENATE("R8C",'Mapa final'!$O$67),"")</f>
        <v/>
      </c>
      <c r="AA53" s="64" t="str">
        <f>IF(AND('Mapa final'!$Y$68="Muy Baja",'Mapa final'!$AA$68="Moderado"),CONCATENATE("R8C",'Mapa final'!$O$68),"")</f>
        <v/>
      </c>
      <c r="AB53" s="47" t="str">
        <f ca="1">IF(AND('Mapa final'!$Y$63="Muy Baja",'Mapa final'!$AA$63="Mayor"),CONCATENATE("R8C",'Mapa final'!$O$63),"")</f>
        <v/>
      </c>
      <c r="AC53" s="48" t="str">
        <f ca="1">IF(AND('Mapa final'!$Y$64="Muy Baja",'Mapa final'!$AA$64="Mayor"),CONCATENATE("R8C",'Mapa final'!$O$64),"")</f>
        <v/>
      </c>
      <c r="AD53" s="48" t="str">
        <f ca="1">IF(AND('Mapa final'!$Y$65="Muy Baja",'Mapa final'!$AA$65="Mayor"),CONCATENATE("R8C",'Mapa final'!$O$65),"")</f>
        <v/>
      </c>
      <c r="AE53" s="48" t="str">
        <f>IF(AND('Mapa final'!$Y$66="Muy Baja",'Mapa final'!$AA$66="Mayor"),CONCATENATE("R8C",'Mapa final'!$O$66),"")</f>
        <v/>
      </c>
      <c r="AF53" s="48" t="str">
        <f>IF(AND('Mapa final'!$Y$67="Muy Baja",'Mapa final'!$AA$67="Mayor"),CONCATENATE("R8C",'Mapa final'!$O$67),"")</f>
        <v/>
      </c>
      <c r="AG53" s="49" t="str">
        <f>IF(AND('Mapa final'!$Y$68="Muy Baja",'Mapa final'!$AA$68="Mayor"),CONCATENATE("R8C",'Mapa final'!$O$68),"")</f>
        <v/>
      </c>
      <c r="AH53" s="50" t="str">
        <f ca="1">IF(AND('Mapa final'!$Y$63="Muy Baja",'Mapa final'!$AA$63="Catastrófico"),CONCATENATE("R8C",'Mapa final'!$O$63),"")</f>
        <v/>
      </c>
      <c r="AI53" s="51" t="str">
        <f ca="1">IF(AND('Mapa final'!$Y$64="Muy Baja",'Mapa final'!$AA$64="Catastrófico"),CONCATENATE("R8C",'Mapa final'!$O$64),"")</f>
        <v/>
      </c>
      <c r="AJ53" s="51" t="str">
        <f ca="1">IF(AND('Mapa final'!$Y$65="Muy Baja",'Mapa final'!$AA$65="Catastrófico"),CONCATENATE("R8C",'Mapa final'!$O$65),"")</f>
        <v/>
      </c>
      <c r="AK53" s="51" t="str">
        <f>IF(AND('Mapa final'!$Y$66="Muy Baja",'Mapa final'!$AA$66="Catastrófico"),CONCATENATE("R8C",'Mapa final'!$O$66),"")</f>
        <v/>
      </c>
      <c r="AL53" s="51" t="str">
        <f>IF(AND('Mapa final'!$Y$67="Muy Baja",'Mapa final'!$AA$67="Catastrófico"),CONCATENATE("R8C",'Mapa final'!$O$67),"")</f>
        <v/>
      </c>
      <c r="AM53" s="52" t="str">
        <f>IF(AND('Mapa final'!$Y$68="Muy Baja",'Mapa final'!$AA$68="Catastrófico"),CONCATENATE("R8C",'Mapa final'!$O$68),"")</f>
        <v/>
      </c>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row>
    <row r="54" spans="1:80" ht="15" customHeight="1" x14ac:dyDescent="0.25">
      <c r="A54" s="78"/>
      <c r="B54" s="266"/>
      <c r="C54" s="266"/>
      <c r="D54" s="267"/>
      <c r="E54" s="307"/>
      <c r="F54" s="308"/>
      <c r="G54" s="308"/>
      <c r="H54" s="308"/>
      <c r="I54" s="309"/>
      <c r="J54" s="71" t="str">
        <f ca="1">IF(AND('Mapa final'!$Y$69="Muy Baja",'Mapa final'!$AA$69="Leve"),CONCATENATE("R9C",'Mapa final'!$O$69),"")</f>
        <v/>
      </c>
      <c r="K54" s="72" t="str">
        <f ca="1">IF(AND('Mapa final'!$Y$70="Muy Baja",'Mapa final'!$AA$70="Leve"),CONCATENATE("R9C",'Mapa final'!$O$70),"")</f>
        <v/>
      </c>
      <c r="L54" s="72" t="str">
        <f ca="1">IF(AND('Mapa final'!$Y$71="Muy Baja",'Mapa final'!$AA$71="Leve"),CONCATENATE("R9C",'Mapa final'!$O$71),"")</f>
        <v/>
      </c>
      <c r="M54" s="72" t="str">
        <f>IF(AND('Mapa final'!$Y$72="Muy Baja",'Mapa final'!$AA$72="Leve"),CONCATENATE("R9C",'Mapa final'!$O$72),"")</f>
        <v/>
      </c>
      <c r="N54" s="72" t="str">
        <f>IF(AND('Mapa final'!$Y$73="Muy Baja",'Mapa final'!$AA$73="Leve"),CONCATENATE("R9C",'Mapa final'!$O$73),"")</f>
        <v/>
      </c>
      <c r="O54" s="73" t="str">
        <f>IF(AND('Mapa final'!$Y$74="Muy Baja",'Mapa final'!$AA$74="Leve"),CONCATENATE("R9C",'Mapa final'!$O$74),"")</f>
        <v/>
      </c>
      <c r="P54" s="71" t="str">
        <f ca="1">IF(AND('Mapa final'!$Y$69="Muy Baja",'Mapa final'!$AA$69="Menor"),CONCATENATE("R9C",'Mapa final'!$O$69),"")</f>
        <v/>
      </c>
      <c r="Q54" s="72" t="str">
        <f ca="1">IF(AND('Mapa final'!$Y$70="Muy Baja",'Mapa final'!$AA$70="Menor"),CONCATENATE("R9C",'Mapa final'!$O$70),"")</f>
        <v/>
      </c>
      <c r="R54" s="72" t="str">
        <f ca="1">IF(AND('Mapa final'!$Y$71="Muy Baja",'Mapa final'!$AA$71="Menor"),CONCATENATE("R9C",'Mapa final'!$O$71),"")</f>
        <v/>
      </c>
      <c r="S54" s="72" t="str">
        <f>IF(AND('Mapa final'!$Y$72="Muy Baja",'Mapa final'!$AA$72="Menor"),CONCATENATE("R9C",'Mapa final'!$O$72),"")</f>
        <v/>
      </c>
      <c r="T54" s="72" t="str">
        <f>IF(AND('Mapa final'!$Y$73="Muy Baja",'Mapa final'!$AA$73="Menor"),CONCATENATE("R9C",'Mapa final'!$O$73),"")</f>
        <v/>
      </c>
      <c r="U54" s="73" t="str">
        <f>IF(AND('Mapa final'!$Y$74="Muy Baja",'Mapa final'!$AA$74="Menor"),CONCATENATE("R9C",'Mapa final'!$O$74),"")</f>
        <v/>
      </c>
      <c r="V54" s="62" t="str">
        <f ca="1">IF(AND('Mapa final'!$Y$69="Muy Baja",'Mapa final'!$AA$69="Moderado"),CONCATENATE("R9C",'Mapa final'!$O$69),"")</f>
        <v/>
      </c>
      <c r="W54" s="63" t="str">
        <f ca="1">IF(AND('Mapa final'!$Y$70="Muy Baja",'Mapa final'!$AA$70="Moderado"),CONCATENATE("R9C",'Mapa final'!$O$70),"")</f>
        <v/>
      </c>
      <c r="X54" s="63" t="str">
        <f ca="1">IF(AND('Mapa final'!$Y$71="Muy Baja",'Mapa final'!$AA$71="Moderado"),CONCATENATE("R9C",'Mapa final'!$O$71),"")</f>
        <v/>
      </c>
      <c r="Y54" s="63" t="str">
        <f>IF(AND('Mapa final'!$Y$72="Muy Baja",'Mapa final'!$AA$72="Moderado"),CONCATENATE("R9C",'Mapa final'!$O$72),"")</f>
        <v/>
      </c>
      <c r="Z54" s="63" t="str">
        <f>IF(AND('Mapa final'!$Y$73="Muy Baja",'Mapa final'!$AA$73="Moderado"),CONCATENATE("R9C",'Mapa final'!$O$73),"")</f>
        <v/>
      </c>
      <c r="AA54" s="64" t="str">
        <f>IF(AND('Mapa final'!$Y$74="Muy Baja",'Mapa final'!$AA$74="Moderado"),CONCATENATE("R9C",'Mapa final'!$O$74),"")</f>
        <v/>
      </c>
      <c r="AB54" s="47" t="str">
        <f ca="1">IF(AND('Mapa final'!$Y$69="Muy Baja",'Mapa final'!$AA$69="Mayor"),CONCATENATE("R9C",'Mapa final'!$O$69),"")</f>
        <v/>
      </c>
      <c r="AC54" s="48" t="str">
        <f ca="1">IF(AND('Mapa final'!$Y$70="Muy Baja",'Mapa final'!$AA$70="Mayor"),CONCATENATE("R9C",'Mapa final'!$O$70),"")</f>
        <v/>
      </c>
      <c r="AD54" s="48" t="str">
        <f ca="1">IF(AND('Mapa final'!$Y$71="Muy Baja",'Mapa final'!$AA$71="Mayor"),CONCATENATE("R9C",'Mapa final'!$O$71),"")</f>
        <v/>
      </c>
      <c r="AE54" s="48" t="str">
        <f>IF(AND('Mapa final'!$Y$72="Muy Baja",'Mapa final'!$AA$72="Mayor"),CONCATENATE("R9C",'Mapa final'!$O$72),"")</f>
        <v/>
      </c>
      <c r="AF54" s="48" t="str">
        <f>IF(AND('Mapa final'!$Y$73="Muy Baja",'Mapa final'!$AA$73="Mayor"),CONCATENATE("R9C",'Mapa final'!$O$73),"")</f>
        <v/>
      </c>
      <c r="AG54" s="49" t="str">
        <f>IF(AND('Mapa final'!$Y$74="Muy Baja",'Mapa final'!$AA$74="Mayor"),CONCATENATE("R9C",'Mapa final'!$O$74),"")</f>
        <v/>
      </c>
      <c r="AH54" s="50" t="str">
        <f ca="1">IF(AND('Mapa final'!$Y$69="Muy Baja",'Mapa final'!$AA$69="Catastrófico"),CONCATENATE("R9C",'Mapa final'!$O$69),"")</f>
        <v/>
      </c>
      <c r="AI54" s="51" t="str">
        <f ca="1">IF(AND('Mapa final'!$Y$70="Muy Baja",'Mapa final'!$AA$70="Catastrófico"),CONCATENATE("R9C",'Mapa final'!$O$70),"")</f>
        <v/>
      </c>
      <c r="AJ54" s="51" t="str">
        <f ca="1">IF(AND('Mapa final'!$Y$71="Muy Baja",'Mapa final'!$AA$71="Catastrófico"),CONCATENATE("R9C",'Mapa final'!$O$71),"")</f>
        <v/>
      </c>
      <c r="AK54" s="51" t="str">
        <f>IF(AND('Mapa final'!$Y$72="Muy Baja",'Mapa final'!$AA$72="Catastrófico"),CONCATENATE("R9C",'Mapa final'!$O$72),"")</f>
        <v/>
      </c>
      <c r="AL54" s="51" t="str">
        <f>IF(AND('Mapa final'!$Y$73="Muy Baja",'Mapa final'!$AA$73="Catastrófico"),CONCATENATE("R9C",'Mapa final'!$O$73),"")</f>
        <v/>
      </c>
      <c r="AM54" s="52" t="str">
        <f>IF(AND('Mapa final'!$Y$74="Muy Baja",'Mapa final'!$AA$74="Catastrófico"),CONCATENATE("R9C",'Mapa final'!$O$74),"")</f>
        <v/>
      </c>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row>
    <row r="55" spans="1:80" ht="15.75" customHeight="1" thickBot="1" x14ac:dyDescent="0.3">
      <c r="A55" s="78"/>
      <c r="B55" s="266"/>
      <c r="C55" s="266"/>
      <c r="D55" s="267"/>
      <c r="E55" s="310"/>
      <c r="F55" s="311"/>
      <c r="G55" s="311"/>
      <c r="H55" s="311"/>
      <c r="I55" s="312"/>
      <c r="J55" s="74" t="str">
        <f>IF(AND('Mapa final'!$Y$75="Muy Baja",'Mapa final'!$AA$75="Leve"),CONCATENATE("R10C",'Mapa final'!$O$75),"")</f>
        <v/>
      </c>
      <c r="K55" s="75" t="str">
        <f>IF(AND('Mapa final'!$Y$76="Muy Baja",'Mapa final'!$AA$76="Leve"),CONCATENATE("R10C",'Mapa final'!$O$76),"")</f>
        <v/>
      </c>
      <c r="L55" s="75" t="str">
        <f>IF(AND('Mapa final'!$Y$77="Muy Baja",'Mapa final'!$AA$77="Leve"),CONCATENATE("R10C",'Mapa final'!$O$77),"")</f>
        <v/>
      </c>
      <c r="M55" s="75" t="str">
        <f>IF(AND('Mapa final'!$Y$78="Muy Baja",'Mapa final'!$AA$78="Leve"),CONCATENATE("R10C",'Mapa final'!$O$78),"")</f>
        <v/>
      </c>
      <c r="N55" s="75" t="str">
        <f>IF(AND('Mapa final'!$Y$79="Muy Baja",'Mapa final'!$AA$79="Leve"),CONCATENATE("R10C",'Mapa final'!$O$79),"")</f>
        <v/>
      </c>
      <c r="O55" s="76" t="str">
        <f>IF(AND('Mapa final'!$Y$80="Muy Baja",'Mapa final'!$AA$80="Leve"),CONCATENATE("R10C",'Mapa final'!$O$80),"")</f>
        <v/>
      </c>
      <c r="P55" s="74" t="str">
        <f>IF(AND('Mapa final'!$Y$75="Muy Baja",'Mapa final'!$AA$75="Menor"),CONCATENATE("R10C",'Mapa final'!$O$75),"")</f>
        <v/>
      </c>
      <c r="Q55" s="75" t="str">
        <f>IF(AND('Mapa final'!$Y$76="Muy Baja",'Mapa final'!$AA$76="Menor"),CONCATENATE("R10C",'Mapa final'!$O$76),"")</f>
        <v/>
      </c>
      <c r="R55" s="75" t="str">
        <f>IF(AND('Mapa final'!$Y$77="Muy Baja",'Mapa final'!$AA$77="Menor"),CONCATENATE("R10C",'Mapa final'!$O$77),"")</f>
        <v/>
      </c>
      <c r="S55" s="75" t="str">
        <f>IF(AND('Mapa final'!$Y$78="Muy Baja",'Mapa final'!$AA$78="Menor"),CONCATENATE("R10C",'Mapa final'!$O$78),"")</f>
        <v/>
      </c>
      <c r="T55" s="75" t="str">
        <f>IF(AND('Mapa final'!$Y$79="Muy Baja",'Mapa final'!$AA$79="Menor"),CONCATENATE("R10C",'Mapa final'!$O$79),"")</f>
        <v/>
      </c>
      <c r="U55" s="76" t="str">
        <f>IF(AND('Mapa final'!$Y$80="Muy Baja",'Mapa final'!$AA$80="Menor"),CONCATENATE("R10C",'Mapa final'!$O$80),"")</f>
        <v/>
      </c>
      <c r="V55" s="65" t="str">
        <f>IF(AND('Mapa final'!$Y$75="Muy Baja",'Mapa final'!$AA$75="Moderado"),CONCATENATE("R10C",'Mapa final'!$O$75),"")</f>
        <v/>
      </c>
      <c r="W55" s="66" t="str">
        <f>IF(AND('Mapa final'!$Y$76="Muy Baja",'Mapa final'!$AA$76="Moderado"),CONCATENATE("R10C",'Mapa final'!$O$76),"")</f>
        <v/>
      </c>
      <c r="X55" s="66" t="str">
        <f>IF(AND('Mapa final'!$Y$77="Muy Baja",'Mapa final'!$AA$77="Moderado"),CONCATENATE("R10C",'Mapa final'!$O$77),"")</f>
        <v/>
      </c>
      <c r="Y55" s="66" t="str">
        <f>IF(AND('Mapa final'!$Y$78="Muy Baja",'Mapa final'!$AA$78="Moderado"),CONCATENATE("R10C",'Mapa final'!$O$78),"")</f>
        <v/>
      </c>
      <c r="Z55" s="66" t="str">
        <f>IF(AND('Mapa final'!$Y$79="Muy Baja",'Mapa final'!$AA$79="Moderado"),CONCATENATE("R10C",'Mapa final'!$O$79),"")</f>
        <v/>
      </c>
      <c r="AA55" s="67" t="str">
        <f>IF(AND('Mapa final'!$Y$80="Muy Baja",'Mapa final'!$AA$80="Moderado"),CONCATENATE("R10C",'Mapa final'!$O$80),"")</f>
        <v/>
      </c>
      <c r="AB55" s="53" t="str">
        <f>IF(AND('Mapa final'!$Y$75="Muy Baja",'Mapa final'!$AA$75="Mayor"),CONCATENATE("R10C",'Mapa final'!$O$75),"")</f>
        <v/>
      </c>
      <c r="AC55" s="54" t="str">
        <f>IF(AND('Mapa final'!$Y$76="Muy Baja",'Mapa final'!$AA$76="Mayor"),CONCATENATE("R10C",'Mapa final'!$O$76),"")</f>
        <v/>
      </c>
      <c r="AD55" s="54" t="str">
        <f>IF(AND('Mapa final'!$Y$77="Muy Baja",'Mapa final'!$AA$77="Mayor"),CONCATENATE("R10C",'Mapa final'!$O$77),"")</f>
        <v/>
      </c>
      <c r="AE55" s="54" t="str">
        <f>IF(AND('Mapa final'!$Y$78="Muy Baja",'Mapa final'!$AA$78="Mayor"),CONCATENATE("R10C",'Mapa final'!$O$78),"")</f>
        <v/>
      </c>
      <c r="AF55" s="54" t="str">
        <f>IF(AND('Mapa final'!$Y$79="Muy Baja",'Mapa final'!$AA$79="Mayor"),CONCATENATE("R10C",'Mapa final'!$O$79),"")</f>
        <v/>
      </c>
      <c r="AG55" s="55" t="str">
        <f>IF(AND('Mapa final'!$Y$80="Muy Baja",'Mapa final'!$AA$80="Mayor"),CONCATENATE("R10C",'Mapa final'!$O$80),"")</f>
        <v/>
      </c>
      <c r="AH55" s="56" t="str">
        <f>IF(AND('Mapa final'!$Y$75="Muy Baja",'Mapa final'!$AA$75="Catastrófico"),CONCATENATE("R10C",'Mapa final'!$O$75),"")</f>
        <v/>
      </c>
      <c r="AI55" s="57" t="str">
        <f>IF(AND('Mapa final'!$Y$76="Muy Baja",'Mapa final'!$AA$76="Catastrófico"),CONCATENATE("R10C",'Mapa final'!$O$76),"")</f>
        <v/>
      </c>
      <c r="AJ55" s="57" t="str">
        <f>IF(AND('Mapa final'!$Y$77="Muy Baja",'Mapa final'!$AA$77="Catastrófico"),CONCATENATE("R10C",'Mapa final'!$O$77),"")</f>
        <v/>
      </c>
      <c r="AK55" s="57" t="str">
        <f>IF(AND('Mapa final'!$Y$78="Muy Baja",'Mapa final'!$AA$78="Catastrófico"),CONCATENATE("R10C",'Mapa final'!$O$78),"")</f>
        <v/>
      </c>
      <c r="AL55" s="57" t="str">
        <f>IF(AND('Mapa final'!$Y$79="Muy Baja",'Mapa final'!$AA$79="Catastrófico"),CONCATENATE("R10C",'Mapa final'!$O$79),"")</f>
        <v/>
      </c>
      <c r="AM55" s="58" t="str">
        <f>IF(AND('Mapa final'!$Y$80="Muy Baja",'Mapa final'!$AA$80="Catastrófico"),CONCATENATE("R10C",'Mapa final'!$O$80),"")</f>
        <v/>
      </c>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row>
    <row r="56" spans="1:80" x14ac:dyDescent="0.25">
      <c r="A56" s="78"/>
      <c r="B56" s="78"/>
      <c r="C56" s="78"/>
      <c r="D56" s="78"/>
      <c r="E56" s="78"/>
      <c r="F56" s="78"/>
      <c r="G56" s="78"/>
      <c r="H56" s="78"/>
      <c r="I56" s="78"/>
      <c r="J56" s="304" t="s">
        <v>104</v>
      </c>
      <c r="K56" s="305"/>
      <c r="L56" s="305"/>
      <c r="M56" s="305"/>
      <c r="N56" s="305"/>
      <c r="O56" s="306"/>
      <c r="P56" s="304" t="s">
        <v>103</v>
      </c>
      <c r="Q56" s="305"/>
      <c r="R56" s="305"/>
      <c r="S56" s="305"/>
      <c r="T56" s="305"/>
      <c r="U56" s="306"/>
      <c r="V56" s="304" t="s">
        <v>102</v>
      </c>
      <c r="W56" s="305"/>
      <c r="X56" s="305"/>
      <c r="Y56" s="305"/>
      <c r="Z56" s="305"/>
      <c r="AA56" s="306"/>
      <c r="AB56" s="304" t="s">
        <v>101</v>
      </c>
      <c r="AC56" s="313"/>
      <c r="AD56" s="305"/>
      <c r="AE56" s="305"/>
      <c r="AF56" s="305"/>
      <c r="AG56" s="306"/>
      <c r="AH56" s="304" t="s">
        <v>100</v>
      </c>
      <c r="AI56" s="305"/>
      <c r="AJ56" s="305"/>
      <c r="AK56" s="305"/>
      <c r="AL56" s="305"/>
      <c r="AM56" s="306"/>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row>
    <row r="57" spans="1:80" x14ac:dyDescent="0.25">
      <c r="A57" s="78"/>
      <c r="B57" s="78"/>
      <c r="C57" s="78"/>
      <c r="D57" s="78"/>
      <c r="E57" s="78"/>
      <c r="F57" s="78"/>
      <c r="G57" s="78"/>
      <c r="H57" s="78"/>
      <c r="I57" s="78"/>
      <c r="J57" s="307"/>
      <c r="K57" s="308"/>
      <c r="L57" s="308"/>
      <c r="M57" s="308"/>
      <c r="N57" s="308"/>
      <c r="O57" s="309"/>
      <c r="P57" s="307"/>
      <c r="Q57" s="308"/>
      <c r="R57" s="308"/>
      <c r="S57" s="308"/>
      <c r="T57" s="308"/>
      <c r="U57" s="309"/>
      <c r="V57" s="307"/>
      <c r="W57" s="308"/>
      <c r="X57" s="308"/>
      <c r="Y57" s="308"/>
      <c r="Z57" s="308"/>
      <c r="AA57" s="309"/>
      <c r="AB57" s="307"/>
      <c r="AC57" s="308"/>
      <c r="AD57" s="308"/>
      <c r="AE57" s="308"/>
      <c r="AF57" s="308"/>
      <c r="AG57" s="309"/>
      <c r="AH57" s="307"/>
      <c r="AI57" s="308"/>
      <c r="AJ57" s="308"/>
      <c r="AK57" s="308"/>
      <c r="AL57" s="308"/>
      <c r="AM57" s="309"/>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row>
    <row r="58" spans="1:80" x14ac:dyDescent="0.25">
      <c r="A58" s="78"/>
      <c r="B58" s="78"/>
      <c r="C58" s="78"/>
      <c r="D58" s="78"/>
      <c r="E58" s="78"/>
      <c r="F58" s="78"/>
      <c r="G58" s="78"/>
      <c r="H58" s="78"/>
      <c r="I58" s="78"/>
      <c r="J58" s="307"/>
      <c r="K58" s="308"/>
      <c r="L58" s="308"/>
      <c r="M58" s="308"/>
      <c r="N58" s="308"/>
      <c r="O58" s="309"/>
      <c r="P58" s="307"/>
      <c r="Q58" s="308"/>
      <c r="R58" s="308"/>
      <c r="S58" s="308"/>
      <c r="T58" s="308"/>
      <c r="U58" s="309"/>
      <c r="V58" s="307"/>
      <c r="W58" s="308"/>
      <c r="X58" s="308"/>
      <c r="Y58" s="308"/>
      <c r="Z58" s="308"/>
      <c r="AA58" s="309"/>
      <c r="AB58" s="307"/>
      <c r="AC58" s="308"/>
      <c r="AD58" s="308"/>
      <c r="AE58" s="308"/>
      <c r="AF58" s="308"/>
      <c r="AG58" s="309"/>
      <c r="AH58" s="307"/>
      <c r="AI58" s="308"/>
      <c r="AJ58" s="308"/>
      <c r="AK58" s="308"/>
      <c r="AL58" s="308"/>
      <c r="AM58" s="309"/>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row>
    <row r="59" spans="1:80" x14ac:dyDescent="0.25">
      <c r="A59" s="78"/>
      <c r="B59" s="78"/>
      <c r="C59" s="78"/>
      <c r="D59" s="78"/>
      <c r="E59" s="78"/>
      <c r="F59" s="78"/>
      <c r="G59" s="78"/>
      <c r="H59" s="78"/>
      <c r="I59" s="78"/>
      <c r="J59" s="307"/>
      <c r="K59" s="308"/>
      <c r="L59" s="308"/>
      <c r="M59" s="308"/>
      <c r="N59" s="308"/>
      <c r="O59" s="309"/>
      <c r="P59" s="307"/>
      <c r="Q59" s="308"/>
      <c r="R59" s="308"/>
      <c r="S59" s="308"/>
      <c r="T59" s="308"/>
      <c r="U59" s="309"/>
      <c r="V59" s="307"/>
      <c r="W59" s="308"/>
      <c r="X59" s="308"/>
      <c r="Y59" s="308"/>
      <c r="Z59" s="308"/>
      <c r="AA59" s="309"/>
      <c r="AB59" s="307"/>
      <c r="AC59" s="308"/>
      <c r="AD59" s="308"/>
      <c r="AE59" s="308"/>
      <c r="AF59" s="308"/>
      <c r="AG59" s="309"/>
      <c r="AH59" s="307"/>
      <c r="AI59" s="308"/>
      <c r="AJ59" s="308"/>
      <c r="AK59" s="308"/>
      <c r="AL59" s="308"/>
      <c r="AM59" s="309"/>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row>
    <row r="60" spans="1:80" x14ac:dyDescent="0.25">
      <c r="A60" s="78"/>
      <c r="B60" s="78"/>
      <c r="C60" s="78"/>
      <c r="D60" s="78"/>
      <c r="E60" s="78"/>
      <c r="F60" s="78"/>
      <c r="G60" s="78"/>
      <c r="H60" s="78"/>
      <c r="I60" s="78"/>
      <c r="J60" s="307"/>
      <c r="K60" s="308"/>
      <c r="L60" s="308"/>
      <c r="M60" s="308"/>
      <c r="N60" s="308"/>
      <c r="O60" s="309"/>
      <c r="P60" s="307"/>
      <c r="Q60" s="308"/>
      <c r="R60" s="308"/>
      <c r="S60" s="308"/>
      <c r="T60" s="308"/>
      <c r="U60" s="309"/>
      <c r="V60" s="307"/>
      <c r="W60" s="308"/>
      <c r="X60" s="308"/>
      <c r="Y60" s="308"/>
      <c r="Z60" s="308"/>
      <c r="AA60" s="309"/>
      <c r="AB60" s="307"/>
      <c r="AC60" s="308"/>
      <c r="AD60" s="308"/>
      <c r="AE60" s="308"/>
      <c r="AF60" s="308"/>
      <c r="AG60" s="309"/>
      <c r="AH60" s="307"/>
      <c r="AI60" s="308"/>
      <c r="AJ60" s="308"/>
      <c r="AK60" s="308"/>
      <c r="AL60" s="308"/>
      <c r="AM60" s="309"/>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row>
    <row r="61" spans="1:80" ht="15.75" thickBot="1" x14ac:dyDescent="0.3">
      <c r="A61" s="78"/>
      <c r="B61" s="78"/>
      <c r="C61" s="78"/>
      <c r="D61" s="78"/>
      <c r="E61" s="78"/>
      <c r="F61" s="78"/>
      <c r="G61" s="78"/>
      <c r="H61" s="78"/>
      <c r="I61" s="78"/>
      <c r="J61" s="310"/>
      <c r="K61" s="311"/>
      <c r="L61" s="311"/>
      <c r="M61" s="311"/>
      <c r="N61" s="311"/>
      <c r="O61" s="312"/>
      <c r="P61" s="310"/>
      <c r="Q61" s="311"/>
      <c r="R61" s="311"/>
      <c r="S61" s="311"/>
      <c r="T61" s="311"/>
      <c r="U61" s="312"/>
      <c r="V61" s="310"/>
      <c r="W61" s="311"/>
      <c r="X61" s="311"/>
      <c r="Y61" s="311"/>
      <c r="Z61" s="311"/>
      <c r="AA61" s="312"/>
      <c r="AB61" s="310"/>
      <c r="AC61" s="311"/>
      <c r="AD61" s="311"/>
      <c r="AE61" s="311"/>
      <c r="AF61" s="311"/>
      <c r="AG61" s="312"/>
      <c r="AH61" s="310"/>
      <c r="AI61" s="311"/>
      <c r="AJ61" s="311"/>
      <c r="AK61" s="311"/>
      <c r="AL61" s="311"/>
      <c r="AM61" s="312"/>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row>
    <row r="62" spans="1:80" x14ac:dyDescent="0.25">
      <c r="A62" s="78"/>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row>
    <row r="63" spans="1:80" ht="15" customHeight="1" x14ac:dyDescent="0.25">
      <c r="A63" s="78"/>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78"/>
      <c r="AV63" s="78"/>
      <c r="AW63" s="78"/>
      <c r="AX63" s="78"/>
      <c r="AY63" s="78"/>
      <c r="AZ63" s="78"/>
      <c r="BA63" s="78"/>
      <c r="BB63" s="78"/>
      <c r="BC63" s="78"/>
      <c r="BD63" s="78"/>
      <c r="BE63" s="78"/>
      <c r="BF63" s="78"/>
      <c r="BG63" s="78"/>
      <c r="BH63" s="78"/>
    </row>
    <row r="64" spans="1:80" ht="15" customHeight="1" x14ac:dyDescent="0.25">
      <c r="A64" s="78"/>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78"/>
      <c r="AV64" s="78"/>
      <c r="AW64" s="78"/>
      <c r="AX64" s="78"/>
      <c r="AY64" s="78"/>
      <c r="AZ64" s="78"/>
      <c r="BA64" s="78"/>
      <c r="BB64" s="78"/>
      <c r="BC64" s="78"/>
      <c r="BD64" s="78"/>
      <c r="BE64" s="78"/>
      <c r="BF64" s="78"/>
      <c r="BG64" s="78"/>
      <c r="BH64" s="78"/>
    </row>
    <row r="65" spans="1:60" x14ac:dyDescent="0.25">
      <c r="A65" s="78"/>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row>
    <row r="66" spans="1:60" x14ac:dyDescent="0.25">
      <c r="A66" s="78"/>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row>
    <row r="67" spans="1:60" x14ac:dyDescent="0.25">
      <c r="A67" s="78"/>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row>
    <row r="68" spans="1:60" x14ac:dyDescent="0.25">
      <c r="A68" s="78"/>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row>
    <row r="69" spans="1:60" x14ac:dyDescent="0.25">
      <c r="A69" s="78"/>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row>
    <row r="70" spans="1:60" x14ac:dyDescent="0.25">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row>
    <row r="71" spans="1:60" x14ac:dyDescent="0.25">
      <c r="A71" s="78"/>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row>
    <row r="72" spans="1:60" x14ac:dyDescent="0.25">
      <c r="A72" s="78"/>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row>
    <row r="73" spans="1:60" x14ac:dyDescent="0.25">
      <c r="A73" s="78"/>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c r="AU73" s="78"/>
      <c r="AV73" s="78"/>
      <c r="AW73" s="78"/>
      <c r="AX73" s="78"/>
      <c r="AY73" s="78"/>
      <c r="AZ73" s="78"/>
      <c r="BA73" s="78"/>
      <c r="BB73" s="78"/>
      <c r="BC73" s="78"/>
      <c r="BD73" s="78"/>
      <c r="BE73" s="78"/>
      <c r="BF73" s="78"/>
      <c r="BG73" s="78"/>
      <c r="BH73" s="78"/>
    </row>
    <row r="74" spans="1:60" x14ac:dyDescent="0.25">
      <c r="A74" s="78"/>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row>
    <row r="75" spans="1:60" x14ac:dyDescent="0.25">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row>
    <row r="76" spans="1:60" x14ac:dyDescent="0.25">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78"/>
      <c r="BC76" s="78"/>
      <c r="BD76" s="78"/>
      <c r="BE76" s="78"/>
      <c r="BF76" s="78"/>
      <c r="BG76" s="78"/>
      <c r="BH76" s="78"/>
    </row>
    <row r="77" spans="1:60" x14ac:dyDescent="0.25">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78"/>
      <c r="BC77" s="78"/>
      <c r="BD77" s="78"/>
      <c r="BE77" s="78"/>
      <c r="BF77" s="78"/>
      <c r="BG77" s="78"/>
      <c r="BH77" s="78"/>
    </row>
    <row r="78" spans="1:60" x14ac:dyDescent="0.25">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row>
    <row r="79" spans="1:60" x14ac:dyDescent="0.25">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row>
    <row r="80" spans="1:60" x14ac:dyDescent="0.25">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c r="AU80" s="78"/>
      <c r="AV80" s="78"/>
      <c r="AW80" s="78"/>
      <c r="AX80" s="78"/>
      <c r="AY80" s="78"/>
      <c r="AZ80" s="78"/>
      <c r="BA80" s="78"/>
      <c r="BB80" s="78"/>
      <c r="BC80" s="78"/>
      <c r="BD80" s="78"/>
      <c r="BE80" s="78"/>
      <c r="BF80" s="78"/>
      <c r="BG80" s="78"/>
      <c r="BH80" s="78"/>
    </row>
    <row r="81" spans="1:60" x14ac:dyDescent="0.25">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row>
    <row r="82" spans="1:60" x14ac:dyDescent="0.25">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row>
    <row r="83" spans="1:60" x14ac:dyDescent="0.25">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row>
    <row r="84" spans="1:60" x14ac:dyDescent="0.25">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row>
    <row r="85" spans="1:60" x14ac:dyDescent="0.25">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c r="AA85" s="78"/>
      <c r="AB85" s="78"/>
      <c r="AC85" s="78"/>
      <c r="AD85" s="78"/>
      <c r="AE85" s="78"/>
      <c r="AF85" s="78"/>
      <c r="AG85" s="78"/>
      <c r="AH85" s="78"/>
      <c r="AI85" s="78"/>
      <c r="AJ85" s="78"/>
      <c r="AK85" s="78"/>
      <c r="AL85" s="78"/>
      <c r="AM85" s="78"/>
      <c r="AN85" s="78"/>
      <c r="AO85" s="78"/>
      <c r="AP85" s="78"/>
      <c r="AQ85" s="78"/>
      <c r="AR85" s="78"/>
      <c r="AS85" s="78"/>
      <c r="AT85" s="78"/>
      <c r="AU85" s="78"/>
      <c r="AV85" s="78"/>
      <c r="AW85" s="78"/>
      <c r="AX85" s="78"/>
      <c r="AY85" s="78"/>
      <c r="AZ85" s="78"/>
      <c r="BA85" s="78"/>
      <c r="BB85" s="78"/>
      <c r="BC85" s="78"/>
      <c r="BD85" s="78"/>
      <c r="BE85" s="78"/>
      <c r="BF85" s="78"/>
      <c r="BG85" s="78"/>
      <c r="BH85" s="78"/>
    </row>
    <row r="86" spans="1:60" x14ac:dyDescent="0.25">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row>
    <row r="87" spans="1:60" x14ac:dyDescent="0.25">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row>
    <row r="88" spans="1:60" x14ac:dyDescent="0.25">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row>
    <row r="89" spans="1:60" x14ac:dyDescent="0.25">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c r="BG89" s="78"/>
      <c r="BH89" s="78"/>
    </row>
    <row r="90" spans="1:60" x14ac:dyDescent="0.25">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row>
    <row r="91" spans="1:60" x14ac:dyDescent="0.25">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row>
    <row r="92" spans="1:60" x14ac:dyDescent="0.25">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row>
    <row r="93" spans="1:60" x14ac:dyDescent="0.25">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row>
    <row r="94" spans="1:60" x14ac:dyDescent="0.25">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row>
    <row r="95" spans="1:60" x14ac:dyDescent="0.25">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row>
    <row r="96" spans="1:60" x14ac:dyDescent="0.25">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row>
    <row r="97" spans="1:60" x14ac:dyDescent="0.25">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row>
    <row r="98" spans="1:60" x14ac:dyDescent="0.25">
      <c r="A98" s="78"/>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row>
    <row r="99" spans="1:60" x14ac:dyDescent="0.25">
      <c r="A99" s="78"/>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8"/>
      <c r="AX99" s="78"/>
      <c r="AY99" s="78"/>
      <c r="AZ99" s="78"/>
      <c r="BA99" s="78"/>
      <c r="BB99" s="78"/>
      <c r="BC99" s="78"/>
      <c r="BD99" s="78"/>
      <c r="BE99" s="78"/>
      <c r="BF99" s="78"/>
      <c r="BG99" s="78"/>
      <c r="BH99" s="78"/>
    </row>
    <row r="100" spans="1:60" x14ac:dyDescent="0.25">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row>
    <row r="101" spans="1:60" x14ac:dyDescent="0.25">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row>
    <row r="102" spans="1:60" x14ac:dyDescent="0.25">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row>
    <row r="103" spans="1:60" x14ac:dyDescent="0.25">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row>
    <row r="104" spans="1:60" x14ac:dyDescent="0.25">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row>
    <row r="105" spans="1:60" x14ac:dyDescent="0.25">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row>
    <row r="106" spans="1:60" x14ac:dyDescent="0.25">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row>
    <row r="107" spans="1:60" x14ac:dyDescent="0.25">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78"/>
      <c r="AI107" s="78"/>
      <c r="AJ107" s="78"/>
      <c r="AK107" s="78"/>
      <c r="AL107" s="78"/>
      <c r="AM107" s="78"/>
      <c r="AN107" s="78"/>
      <c r="AO107" s="78"/>
      <c r="AP107" s="78"/>
      <c r="AQ107" s="78"/>
      <c r="AR107" s="78"/>
      <c r="AS107" s="78"/>
      <c r="AT107" s="78"/>
      <c r="AU107" s="78"/>
      <c r="AV107" s="78"/>
      <c r="AW107" s="78"/>
      <c r="AX107" s="78"/>
      <c r="AY107" s="78"/>
      <c r="AZ107" s="78"/>
      <c r="BA107" s="78"/>
      <c r="BB107" s="78"/>
      <c r="BC107" s="78"/>
      <c r="BD107" s="78"/>
      <c r="BE107" s="78"/>
      <c r="BF107" s="78"/>
      <c r="BG107" s="78"/>
      <c r="BH107" s="78"/>
    </row>
    <row r="108" spans="1:60" x14ac:dyDescent="0.25">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8"/>
      <c r="AP108" s="78"/>
      <c r="AQ108" s="78"/>
      <c r="AR108" s="78"/>
      <c r="AS108" s="78"/>
      <c r="AT108" s="78"/>
      <c r="AU108" s="78"/>
      <c r="AV108" s="78"/>
      <c r="AW108" s="78"/>
      <c r="AX108" s="78"/>
      <c r="AY108" s="78"/>
      <c r="AZ108" s="78"/>
      <c r="BA108" s="78"/>
      <c r="BB108" s="78"/>
      <c r="BC108" s="78"/>
      <c r="BD108" s="78"/>
      <c r="BE108" s="78"/>
      <c r="BF108" s="78"/>
      <c r="BG108" s="78"/>
      <c r="BH108" s="78"/>
    </row>
    <row r="109" spans="1:60" x14ac:dyDescent="0.25">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row>
    <row r="110" spans="1:60" x14ac:dyDescent="0.25">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row>
    <row r="111" spans="1:60" x14ac:dyDescent="0.25">
      <c r="A111" s="78"/>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row>
    <row r="112" spans="1:60" x14ac:dyDescent="0.25">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row>
    <row r="113" spans="1:60" x14ac:dyDescent="0.25">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row>
    <row r="114" spans="1:60" x14ac:dyDescent="0.25">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row>
    <row r="115" spans="1:60" x14ac:dyDescent="0.25">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row>
    <row r="116" spans="1:60" x14ac:dyDescent="0.25">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row>
    <row r="117" spans="1:60" x14ac:dyDescent="0.25">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c r="BE117" s="78"/>
      <c r="BF117" s="78"/>
      <c r="BG117" s="78"/>
      <c r="BH117" s="78"/>
    </row>
    <row r="118" spans="1:60" x14ac:dyDescent="0.25">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c r="BE118" s="78"/>
      <c r="BF118" s="78"/>
      <c r="BG118" s="78"/>
      <c r="BH118" s="78"/>
    </row>
    <row r="119" spans="1:60" x14ac:dyDescent="0.25">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row>
    <row r="120" spans="1:60" x14ac:dyDescent="0.25">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row>
    <row r="121" spans="1:60" x14ac:dyDescent="0.25">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row>
    <row r="122" spans="1:60" x14ac:dyDescent="0.25">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c r="BE122" s="78"/>
      <c r="BF122" s="78"/>
      <c r="BG122" s="78"/>
      <c r="BH122" s="78"/>
    </row>
    <row r="123" spans="1:60" x14ac:dyDescent="0.25">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row>
    <row r="124" spans="1:60" x14ac:dyDescent="0.25">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row>
    <row r="125" spans="1:60" x14ac:dyDescent="0.25">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row>
    <row r="126" spans="1:60" x14ac:dyDescent="0.25">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row>
    <row r="127" spans="1:60" x14ac:dyDescent="0.25">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c r="BG127" s="78"/>
      <c r="BH127" s="78"/>
    </row>
    <row r="128" spans="1:60" x14ac:dyDescent="0.25">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c r="BE128" s="78"/>
      <c r="BF128" s="78"/>
      <c r="BG128" s="78"/>
      <c r="BH128" s="78"/>
    </row>
    <row r="129" spans="1:60" x14ac:dyDescent="0.25">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row>
    <row r="130" spans="1:60" x14ac:dyDescent="0.25">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row>
    <row r="131" spans="1:60" x14ac:dyDescent="0.25">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c r="BG131" s="78"/>
      <c r="BH131" s="78"/>
    </row>
    <row r="132" spans="1:60" x14ac:dyDescent="0.25">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row>
    <row r="133" spans="1:60" x14ac:dyDescent="0.25">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c r="AA133" s="78"/>
      <c r="AB133" s="78"/>
      <c r="AC133" s="78"/>
      <c r="AD133" s="78"/>
      <c r="AE133" s="78"/>
      <c r="AF133" s="78"/>
      <c r="AG133" s="78"/>
      <c r="AH133" s="78"/>
      <c r="AI133" s="78"/>
      <c r="AJ133" s="78"/>
      <c r="AK133" s="78"/>
      <c r="AL133" s="78"/>
      <c r="AM133" s="78"/>
      <c r="AN133" s="78"/>
      <c r="AO133" s="78"/>
      <c r="AP133" s="78"/>
      <c r="AQ133" s="78"/>
      <c r="AR133" s="78"/>
      <c r="AS133" s="78"/>
      <c r="AT133" s="78"/>
      <c r="AU133" s="78"/>
      <c r="AV133" s="78"/>
      <c r="AW133" s="78"/>
      <c r="AX133" s="78"/>
      <c r="AY133" s="78"/>
      <c r="AZ133" s="78"/>
      <c r="BA133" s="78"/>
      <c r="BB133" s="78"/>
      <c r="BC133" s="78"/>
      <c r="BD133" s="78"/>
      <c r="BE133" s="78"/>
      <c r="BF133" s="78"/>
      <c r="BG133" s="78"/>
      <c r="BH133" s="78"/>
    </row>
    <row r="134" spans="1:60" x14ac:dyDescent="0.25">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c r="AA134" s="78"/>
      <c r="AB134" s="78"/>
      <c r="AC134" s="78"/>
      <c r="AD134" s="78"/>
      <c r="AE134" s="78"/>
      <c r="AF134" s="78"/>
      <c r="AG134" s="78"/>
      <c r="AH134" s="78"/>
      <c r="AI134" s="78"/>
      <c r="AJ134" s="78"/>
      <c r="AK134" s="78"/>
      <c r="AL134" s="78"/>
      <c r="AM134" s="78"/>
      <c r="AN134" s="78"/>
      <c r="AO134" s="78"/>
      <c r="AP134" s="78"/>
      <c r="AQ134" s="78"/>
      <c r="AR134" s="78"/>
      <c r="AS134" s="78"/>
      <c r="AT134" s="78"/>
      <c r="AU134" s="78"/>
      <c r="AV134" s="78"/>
      <c r="AW134" s="78"/>
      <c r="AX134" s="78"/>
      <c r="AY134" s="78"/>
      <c r="AZ134" s="78"/>
      <c r="BA134" s="78"/>
      <c r="BB134" s="78"/>
      <c r="BC134" s="78"/>
      <c r="BD134" s="78"/>
      <c r="BE134" s="78"/>
      <c r="BF134" s="78"/>
      <c r="BG134" s="78"/>
      <c r="BH134" s="78"/>
    </row>
    <row r="135" spans="1:60" x14ac:dyDescent="0.25">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row>
    <row r="136" spans="1:60" x14ac:dyDescent="0.25">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row>
    <row r="137" spans="1:60" x14ac:dyDescent="0.25">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c r="AZ137" s="78"/>
      <c r="BA137" s="78"/>
      <c r="BB137" s="78"/>
      <c r="BC137" s="78"/>
      <c r="BD137" s="78"/>
      <c r="BE137" s="78"/>
      <c r="BF137" s="78"/>
      <c r="BG137" s="78"/>
      <c r="BH137" s="78"/>
    </row>
    <row r="138" spans="1:60" x14ac:dyDescent="0.25">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78"/>
      <c r="AT138" s="78"/>
      <c r="AU138" s="78"/>
      <c r="AV138" s="78"/>
      <c r="AW138" s="78"/>
      <c r="AX138" s="78"/>
      <c r="AY138" s="78"/>
      <c r="AZ138" s="78"/>
      <c r="BA138" s="78"/>
      <c r="BB138" s="78"/>
      <c r="BC138" s="78"/>
      <c r="BD138" s="78"/>
      <c r="BE138" s="78"/>
      <c r="BF138" s="78"/>
      <c r="BG138" s="78"/>
      <c r="BH138" s="78"/>
    </row>
    <row r="139" spans="1:60" x14ac:dyDescent="0.25">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c r="AA139" s="78"/>
      <c r="AB139" s="78"/>
      <c r="AC139" s="78"/>
      <c r="AD139" s="78"/>
      <c r="AE139" s="78"/>
      <c r="AF139" s="78"/>
      <c r="AG139" s="78"/>
      <c r="AH139" s="78"/>
      <c r="AI139" s="78"/>
      <c r="AJ139" s="78"/>
      <c r="AK139" s="78"/>
      <c r="AL139" s="78"/>
      <c r="AM139" s="78"/>
      <c r="AN139" s="78"/>
      <c r="AO139" s="78"/>
      <c r="AP139" s="78"/>
      <c r="AQ139" s="78"/>
      <c r="AR139" s="78"/>
      <c r="AS139" s="78"/>
      <c r="AT139" s="78"/>
      <c r="AU139" s="78"/>
      <c r="AV139" s="78"/>
      <c r="AW139" s="78"/>
      <c r="AX139" s="78"/>
      <c r="AY139" s="78"/>
      <c r="AZ139" s="78"/>
      <c r="BA139" s="78"/>
      <c r="BB139" s="78"/>
      <c r="BC139" s="78"/>
      <c r="BD139" s="78"/>
      <c r="BE139" s="78"/>
      <c r="BF139" s="78"/>
      <c r="BG139" s="78"/>
      <c r="BH139" s="78"/>
    </row>
    <row r="140" spans="1:60" x14ac:dyDescent="0.25">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row>
    <row r="141" spans="1:60" x14ac:dyDescent="0.25">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8"/>
      <c r="AP141" s="78"/>
      <c r="AQ141" s="78"/>
      <c r="AR141" s="78"/>
      <c r="AS141" s="78"/>
      <c r="AT141" s="78"/>
      <c r="AU141" s="78"/>
      <c r="AV141" s="78"/>
      <c r="AW141" s="78"/>
      <c r="AX141" s="78"/>
      <c r="AY141" s="78"/>
      <c r="AZ141" s="78"/>
      <c r="BA141" s="78"/>
      <c r="BB141" s="78"/>
      <c r="BC141" s="78"/>
      <c r="BD141" s="78"/>
      <c r="BE141" s="78"/>
      <c r="BF141" s="78"/>
      <c r="BG141" s="78"/>
      <c r="BH141" s="78"/>
    </row>
    <row r="142" spans="1:60" x14ac:dyDescent="0.25">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c r="AA142" s="78"/>
      <c r="AB142" s="78"/>
      <c r="AC142" s="78"/>
      <c r="AD142" s="78"/>
      <c r="AE142" s="78"/>
      <c r="AF142" s="78"/>
      <c r="AG142" s="78"/>
      <c r="AH142" s="78"/>
      <c r="AI142" s="78"/>
      <c r="AJ142" s="78"/>
      <c r="AK142" s="78"/>
      <c r="AL142" s="78"/>
      <c r="AM142" s="78"/>
      <c r="AN142" s="78"/>
      <c r="AO142" s="78"/>
      <c r="AP142" s="78"/>
      <c r="AQ142" s="78"/>
      <c r="AR142" s="78"/>
      <c r="AS142" s="78"/>
      <c r="AT142" s="78"/>
      <c r="AU142" s="78"/>
      <c r="AV142" s="78"/>
      <c r="AW142" s="78"/>
      <c r="AX142" s="78"/>
      <c r="AY142" s="78"/>
      <c r="AZ142" s="78"/>
      <c r="BA142" s="78"/>
      <c r="BB142" s="78"/>
      <c r="BC142" s="78"/>
      <c r="BD142" s="78"/>
      <c r="BE142" s="78"/>
      <c r="BF142" s="78"/>
      <c r="BG142" s="78"/>
      <c r="BH142" s="78"/>
    </row>
    <row r="143" spans="1:60" x14ac:dyDescent="0.25">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8"/>
      <c r="AP143" s="78"/>
      <c r="AQ143" s="78"/>
      <c r="AR143" s="78"/>
      <c r="AS143" s="78"/>
      <c r="AT143" s="78"/>
      <c r="AU143" s="78"/>
      <c r="AV143" s="78"/>
      <c r="AW143" s="78"/>
      <c r="AX143" s="78"/>
      <c r="AY143" s="78"/>
      <c r="AZ143" s="78"/>
      <c r="BA143" s="78"/>
      <c r="BB143" s="78"/>
      <c r="BC143" s="78"/>
      <c r="BD143" s="78"/>
      <c r="BE143" s="78"/>
      <c r="BF143" s="78"/>
      <c r="BG143" s="78"/>
      <c r="BH143" s="78"/>
    </row>
    <row r="144" spans="1:60" x14ac:dyDescent="0.25">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c r="AA144" s="78"/>
      <c r="AB144" s="78"/>
      <c r="AC144" s="78"/>
      <c r="AD144" s="78"/>
      <c r="AE144" s="78"/>
      <c r="AF144" s="78"/>
      <c r="AG144" s="78"/>
      <c r="AH144" s="78"/>
      <c r="AI144" s="78"/>
      <c r="AJ144" s="78"/>
      <c r="AK144" s="78"/>
      <c r="AL144" s="78"/>
      <c r="AM144" s="78"/>
      <c r="AN144" s="78"/>
      <c r="AO144" s="78"/>
      <c r="AP144" s="78"/>
      <c r="AQ144" s="78"/>
      <c r="AR144" s="78"/>
      <c r="AS144" s="78"/>
      <c r="AT144" s="78"/>
      <c r="AU144" s="78"/>
      <c r="AV144" s="78"/>
      <c r="AW144" s="78"/>
      <c r="AX144" s="78"/>
      <c r="AY144" s="78"/>
      <c r="AZ144" s="78"/>
      <c r="BA144" s="78"/>
      <c r="BB144" s="78"/>
      <c r="BC144" s="78"/>
      <c r="BD144" s="78"/>
      <c r="BE144" s="78"/>
      <c r="BF144" s="78"/>
      <c r="BG144" s="78"/>
      <c r="BH144" s="78"/>
    </row>
    <row r="145" spans="1:60" x14ac:dyDescent="0.25">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78"/>
      <c r="AS145" s="78"/>
      <c r="AT145" s="78"/>
      <c r="AU145" s="78"/>
      <c r="AV145" s="78"/>
      <c r="AW145" s="78"/>
      <c r="AX145" s="78"/>
      <c r="AY145" s="78"/>
      <c r="AZ145" s="78"/>
      <c r="BA145" s="78"/>
      <c r="BB145" s="78"/>
      <c r="BC145" s="78"/>
      <c r="BD145" s="78"/>
      <c r="BE145" s="78"/>
      <c r="BF145" s="78"/>
      <c r="BG145" s="78"/>
      <c r="BH145" s="78"/>
    </row>
    <row r="146" spans="1:60" x14ac:dyDescent="0.25">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78"/>
      <c r="AT146" s="78"/>
      <c r="AU146" s="78"/>
      <c r="AV146" s="78"/>
      <c r="AW146" s="78"/>
      <c r="AX146" s="78"/>
      <c r="AY146" s="78"/>
      <c r="AZ146" s="78"/>
      <c r="BA146" s="78"/>
      <c r="BB146" s="78"/>
      <c r="BC146" s="78"/>
      <c r="BD146" s="78"/>
      <c r="BE146" s="78"/>
      <c r="BF146" s="78"/>
      <c r="BG146" s="78"/>
      <c r="BH146" s="78"/>
    </row>
    <row r="147" spans="1:60" x14ac:dyDescent="0.25">
      <c r="A147" s="78"/>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c r="AA147" s="78"/>
      <c r="AB147" s="78"/>
      <c r="AC147" s="78"/>
      <c r="AD147" s="78"/>
      <c r="AE147" s="78"/>
      <c r="AF147" s="78"/>
      <c r="AG147" s="78"/>
      <c r="AH147" s="78"/>
      <c r="AI147" s="78"/>
      <c r="AJ147" s="78"/>
      <c r="AK147" s="78"/>
      <c r="AL147" s="78"/>
      <c r="AM147" s="78"/>
      <c r="AN147" s="78"/>
      <c r="AO147" s="78"/>
      <c r="AP147" s="78"/>
      <c r="AQ147" s="78"/>
      <c r="AR147" s="78"/>
      <c r="AS147" s="78"/>
      <c r="AT147" s="78"/>
      <c r="AU147" s="78"/>
      <c r="AV147" s="78"/>
      <c r="AW147" s="78"/>
      <c r="AX147" s="78"/>
      <c r="AY147" s="78"/>
      <c r="AZ147" s="78"/>
      <c r="BA147" s="78"/>
      <c r="BB147" s="78"/>
      <c r="BC147" s="78"/>
      <c r="BD147" s="78"/>
      <c r="BE147" s="78"/>
      <c r="BF147" s="78"/>
      <c r="BG147" s="78"/>
      <c r="BH147" s="78"/>
    </row>
    <row r="148" spans="1:60" x14ac:dyDescent="0.25">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78"/>
      <c r="AB148" s="78"/>
      <c r="AC148" s="78"/>
      <c r="AD148" s="78"/>
      <c r="AE148" s="78"/>
      <c r="AF148" s="78"/>
      <c r="AG148" s="78"/>
      <c r="AH148" s="78"/>
      <c r="AI148" s="78"/>
      <c r="AJ148" s="78"/>
      <c r="AK148" s="78"/>
      <c r="AL148" s="78"/>
      <c r="AM148" s="78"/>
      <c r="AN148" s="78"/>
      <c r="AO148" s="78"/>
      <c r="AP148" s="78"/>
      <c r="AQ148" s="78"/>
      <c r="AR148" s="78"/>
      <c r="AS148" s="78"/>
      <c r="AT148" s="78"/>
      <c r="AU148" s="78"/>
      <c r="AV148" s="78"/>
      <c r="AW148" s="78"/>
      <c r="AX148" s="78"/>
      <c r="AY148" s="78"/>
      <c r="AZ148" s="78"/>
      <c r="BA148" s="78"/>
      <c r="BB148" s="78"/>
      <c r="BC148" s="78"/>
      <c r="BD148" s="78"/>
      <c r="BE148" s="78"/>
      <c r="BF148" s="78"/>
      <c r="BG148" s="78"/>
      <c r="BH148" s="78"/>
    </row>
    <row r="149" spans="1:60" x14ac:dyDescent="0.25">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78"/>
      <c r="AB149" s="78"/>
      <c r="AC149" s="78"/>
      <c r="AD149" s="78"/>
      <c r="AE149" s="78"/>
      <c r="AF149" s="78"/>
      <c r="AG149" s="78"/>
      <c r="AH149" s="78"/>
      <c r="AI149" s="78"/>
      <c r="AJ149" s="78"/>
      <c r="AK149" s="78"/>
      <c r="AL149" s="78"/>
      <c r="AM149" s="78"/>
      <c r="AN149" s="78"/>
      <c r="AO149" s="78"/>
      <c r="AP149" s="78"/>
      <c r="AQ149" s="78"/>
      <c r="AR149" s="78"/>
      <c r="AS149" s="78"/>
      <c r="AT149" s="78"/>
      <c r="AU149" s="78"/>
      <c r="AV149" s="78"/>
      <c r="AW149" s="78"/>
      <c r="AX149" s="78"/>
      <c r="AY149" s="78"/>
      <c r="AZ149" s="78"/>
      <c r="BA149" s="78"/>
      <c r="BB149" s="78"/>
      <c r="BC149" s="78"/>
      <c r="BD149" s="78"/>
      <c r="BE149" s="78"/>
      <c r="BF149" s="78"/>
      <c r="BG149" s="78"/>
      <c r="BH149" s="78"/>
    </row>
    <row r="150" spans="1:60" x14ac:dyDescent="0.25">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78"/>
      <c r="AJ150" s="78"/>
      <c r="AK150" s="78"/>
      <c r="AL150" s="78"/>
      <c r="AM150" s="78"/>
      <c r="AN150" s="78"/>
      <c r="AO150" s="78"/>
      <c r="AP150" s="78"/>
      <c r="AQ150" s="78"/>
      <c r="AR150" s="78"/>
      <c r="AS150" s="78"/>
      <c r="AT150" s="78"/>
      <c r="AU150" s="78"/>
      <c r="AV150" s="78"/>
      <c r="AW150" s="78"/>
      <c r="AX150" s="78"/>
      <c r="AY150" s="78"/>
      <c r="AZ150" s="78"/>
      <c r="BA150" s="78"/>
      <c r="BB150" s="78"/>
      <c r="BC150" s="78"/>
      <c r="BD150" s="78"/>
      <c r="BE150" s="78"/>
      <c r="BF150" s="78"/>
      <c r="BG150" s="78"/>
      <c r="BH150" s="78"/>
    </row>
    <row r="151" spans="1:60" x14ac:dyDescent="0.25">
      <c r="A151" s="7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78"/>
      <c r="AM151" s="78"/>
      <c r="AN151" s="78"/>
      <c r="AO151" s="78"/>
      <c r="AP151" s="78"/>
      <c r="AQ151" s="78"/>
      <c r="AR151" s="78"/>
      <c r="AS151" s="78"/>
      <c r="AT151" s="78"/>
      <c r="AU151" s="78"/>
      <c r="AV151" s="78"/>
      <c r="AW151" s="78"/>
      <c r="AX151" s="78"/>
      <c r="AY151" s="78"/>
      <c r="AZ151" s="78"/>
      <c r="BA151" s="78"/>
      <c r="BB151" s="78"/>
      <c r="BC151" s="78"/>
      <c r="BD151" s="78"/>
      <c r="BE151" s="78"/>
      <c r="BF151" s="78"/>
      <c r="BG151" s="78"/>
      <c r="BH151" s="78"/>
    </row>
    <row r="152" spans="1:60" x14ac:dyDescent="0.25">
      <c r="A152" s="7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8"/>
      <c r="AD152" s="78"/>
      <c r="AE152" s="78"/>
      <c r="AF152" s="78"/>
      <c r="AG152" s="78"/>
      <c r="AH152" s="78"/>
      <c r="AI152" s="78"/>
      <c r="AJ152" s="78"/>
      <c r="AK152" s="78"/>
      <c r="AL152" s="78"/>
      <c r="AM152" s="78"/>
      <c r="AN152" s="78"/>
      <c r="AO152" s="78"/>
      <c r="AP152" s="78"/>
      <c r="AQ152" s="78"/>
      <c r="AR152" s="78"/>
      <c r="AS152" s="78"/>
      <c r="AT152" s="78"/>
      <c r="AU152" s="78"/>
      <c r="AV152" s="78"/>
      <c r="AW152" s="78"/>
      <c r="AX152" s="78"/>
      <c r="AY152" s="78"/>
      <c r="AZ152" s="78"/>
      <c r="BA152" s="78"/>
      <c r="BB152" s="78"/>
      <c r="BC152" s="78"/>
      <c r="BD152" s="78"/>
      <c r="BE152" s="78"/>
      <c r="BF152" s="78"/>
      <c r="BG152" s="78"/>
      <c r="BH152" s="78"/>
    </row>
    <row r="153" spans="1:60" x14ac:dyDescent="0.25">
      <c r="A153" s="7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78"/>
      <c r="AS153" s="78"/>
      <c r="AT153" s="78"/>
      <c r="AU153" s="78"/>
      <c r="AV153" s="78"/>
      <c r="AW153" s="78"/>
      <c r="AX153" s="78"/>
      <c r="AY153" s="78"/>
      <c r="AZ153" s="78"/>
      <c r="BA153" s="78"/>
      <c r="BB153" s="78"/>
      <c r="BC153" s="78"/>
      <c r="BD153" s="78"/>
      <c r="BE153" s="78"/>
      <c r="BF153" s="78"/>
      <c r="BG153" s="78"/>
      <c r="BH153" s="78"/>
    </row>
    <row r="154" spans="1:60" x14ac:dyDescent="0.25">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78"/>
      <c r="AT154" s="78"/>
      <c r="AU154" s="78"/>
      <c r="AV154" s="78"/>
      <c r="AW154" s="78"/>
      <c r="AX154" s="78"/>
      <c r="AY154" s="78"/>
      <c r="AZ154" s="78"/>
      <c r="BA154" s="78"/>
      <c r="BB154" s="78"/>
      <c r="BC154" s="78"/>
      <c r="BD154" s="78"/>
      <c r="BE154" s="78"/>
      <c r="BF154" s="78"/>
      <c r="BG154" s="78"/>
      <c r="BH154" s="78"/>
    </row>
    <row r="155" spans="1:60" x14ac:dyDescent="0.25">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c r="AC155" s="78"/>
      <c r="AD155" s="78"/>
      <c r="AE155" s="78"/>
      <c r="AF155" s="78"/>
      <c r="AG155" s="78"/>
      <c r="AH155" s="78"/>
      <c r="AI155" s="78"/>
      <c r="AJ155" s="78"/>
      <c r="AK155" s="78"/>
      <c r="AL155" s="78"/>
      <c r="AM155" s="78"/>
      <c r="AN155" s="78"/>
      <c r="AO155" s="78"/>
      <c r="AP155" s="78"/>
      <c r="AQ155" s="78"/>
      <c r="AR155" s="78"/>
      <c r="AS155" s="78"/>
      <c r="AT155" s="78"/>
      <c r="AU155" s="78"/>
      <c r="AV155" s="78"/>
      <c r="AW155" s="78"/>
      <c r="AX155" s="78"/>
      <c r="AY155" s="78"/>
      <c r="AZ155" s="78"/>
      <c r="BA155" s="78"/>
      <c r="BB155" s="78"/>
      <c r="BC155" s="78"/>
      <c r="BD155" s="78"/>
      <c r="BE155" s="78"/>
      <c r="BF155" s="78"/>
      <c r="BG155" s="78"/>
      <c r="BH155" s="78"/>
    </row>
    <row r="156" spans="1:60" x14ac:dyDescent="0.25">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78"/>
      <c r="AT156" s="78"/>
      <c r="AU156" s="78"/>
      <c r="AV156" s="78"/>
      <c r="AW156" s="78"/>
      <c r="AX156" s="78"/>
      <c r="AY156" s="78"/>
      <c r="AZ156" s="78"/>
      <c r="BA156" s="78"/>
      <c r="BB156" s="78"/>
      <c r="BC156" s="78"/>
      <c r="BD156" s="78"/>
      <c r="BE156" s="78"/>
      <c r="BF156" s="78"/>
      <c r="BG156" s="78"/>
      <c r="BH156" s="78"/>
    </row>
    <row r="157" spans="1:60" x14ac:dyDescent="0.25">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78"/>
      <c r="AP157" s="78"/>
      <c r="AQ157" s="78"/>
      <c r="AR157" s="78"/>
      <c r="AS157" s="78"/>
      <c r="AT157" s="78"/>
      <c r="AU157" s="78"/>
      <c r="AV157" s="78"/>
      <c r="AW157" s="78"/>
      <c r="AX157" s="78"/>
      <c r="AY157" s="78"/>
      <c r="AZ157" s="78"/>
      <c r="BA157" s="78"/>
      <c r="BB157" s="78"/>
      <c r="BC157" s="78"/>
      <c r="BD157" s="78"/>
      <c r="BE157" s="78"/>
      <c r="BF157" s="78"/>
      <c r="BG157" s="78"/>
      <c r="BH157" s="78"/>
    </row>
    <row r="158" spans="1:60" x14ac:dyDescent="0.25">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8"/>
      <c r="AJ158" s="78"/>
      <c r="AK158" s="78"/>
      <c r="AL158" s="78"/>
      <c r="AM158" s="78"/>
      <c r="AN158" s="78"/>
      <c r="AO158" s="78"/>
      <c r="AP158" s="78"/>
      <c r="AQ158" s="78"/>
      <c r="AR158" s="78"/>
      <c r="AS158" s="78"/>
      <c r="AT158" s="78"/>
      <c r="AU158" s="78"/>
      <c r="AV158" s="78"/>
      <c r="AW158" s="78"/>
      <c r="AX158" s="78"/>
      <c r="AY158" s="78"/>
      <c r="AZ158" s="78"/>
      <c r="BA158" s="78"/>
      <c r="BB158" s="78"/>
      <c r="BC158" s="78"/>
      <c r="BD158" s="78"/>
      <c r="BE158" s="78"/>
      <c r="BF158" s="78"/>
      <c r="BG158" s="78"/>
      <c r="BH158" s="78"/>
    </row>
    <row r="159" spans="1:60" x14ac:dyDescent="0.25">
      <c r="A159" s="7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c r="AC159" s="78"/>
      <c r="AD159" s="78"/>
      <c r="AE159" s="78"/>
      <c r="AF159" s="78"/>
      <c r="AG159" s="78"/>
      <c r="AH159" s="78"/>
      <c r="AI159" s="78"/>
      <c r="AJ159" s="78"/>
      <c r="AK159" s="78"/>
      <c r="AL159" s="78"/>
      <c r="AM159" s="78"/>
      <c r="AN159" s="78"/>
      <c r="AO159" s="78"/>
      <c r="AP159" s="78"/>
      <c r="AQ159" s="78"/>
      <c r="AR159" s="78"/>
      <c r="AS159" s="78"/>
      <c r="AT159" s="78"/>
      <c r="AU159" s="78"/>
      <c r="AV159" s="78"/>
      <c r="AW159" s="78"/>
      <c r="AX159" s="78"/>
      <c r="AY159" s="78"/>
      <c r="AZ159" s="78"/>
      <c r="BA159" s="78"/>
      <c r="BB159" s="78"/>
      <c r="BC159" s="78"/>
      <c r="BD159" s="78"/>
      <c r="BE159" s="78"/>
      <c r="BF159" s="78"/>
      <c r="BG159" s="78"/>
      <c r="BH159" s="78"/>
    </row>
    <row r="160" spans="1:60" x14ac:dyDescent="0.25">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c r="AL160" s="78"/>
      <c r="AM160" s="78"/>
      <c r="AN160" s="78"/>
      <c r="AO160" s="78"/>
      <c r="AP160" s="78"/>
      <c r="AQ160" s="78"/>
      <c r="AR160" s="78"/>
      <c r="AS160" s="78"/>
      <c r="AT160" s="78"/>
      <c r="AU160" s="78"/>
      <c r="AV160" s="78"/>
      <c r="AW160" s="78"/>
      <c r="AX160" s="78"/>
      <c r="AY160" s="78"/>
      <c r="AZ160" s="78"/>
      <c r="BA160" s="78"/>
      <c r="BB160" s="78"/>
      <c r="BC160" s="78"/>
      <c r="BD160" s="78"/>
      <c r="BE160" s="78"/>
      <c r="BF160" s="78"/>
      <c r="BG160" s="78"/>
      <c r="BH160" s="78"/>
    </row>
    <row r="161" spans="1:60" x14ac:dyDescent="0.25">
      <c r="A161" s="7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c r="AC161" s="78"/>
      <c r="AD161" s="78"/>
      <c r="AE161" s="78"/>
      <c r="AF161" s="78"/>
      <c r="AG161" s="78"/>
      <c r="AH161" s="78"/>
      <c r="AI161" s="78"/>
      <c r="AJ161" s="78"/>
      <c r="AK161" s="78"/>
      <c r="AL161" s="78"/>
      <c r="AM161" s="78"/>
      <c r="AN161" s="78"/>
      <c r="AO161" s="78"/>
      <c r="AP161" s="78"/>
      <c r="AQ161" s="78"/>
      <c r="AR161" s="78"/>
      <c r="AS161" s="78"/>
      <c r="AT161" s="78"/>
      <c r="AU161" s="78"/>
      <c r="AV161" s="78"/>
      <c r="AW161" s="78"/>
      <c r="AX161" s="78"/>
      <c r="AY161" s="78"/>
      <c r="AZ161" s="78"/>
      <c r="BA161" s="78"/>
      <c r="BB161" s="78"/>
      <c r="BC161" s="78"/>
      <c r="BD161" s="78"/>
      <c r="BE161" s="78"/>
      <c r="BF161" s="78"/>
      <c r="BG161" s="78"/>
      <c r="BH161" s="78"/>
    </row>
    <row r="162" spans="1:60" x14ac:dyDescent="0.25">
      <c r="A162" s="7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c r="AE162" s="78"/>
      <c r="AF162" s="78"/>
      <c r="AG162" s="78"/>
      <c r="AH162" s="78"/>
      <c r="AI162" s="78"/>
      <c r="AJ162" s="78"/>
      <c r="AK162" s="78"/>
      <c r="AL162" s="78"/>
      <c r="AM162" s="78"/>
      <c r="AN162" s="78"/>
      <c r="AO162" s="78"/>
      <c r="AP162" s="78"/>
      <c r="AQ162" s="78"/>
      <c r="AR162" s="78"/>
      <c r="AS162" s="78"/>
      <c r="AT162" s="78"/>
      <c r="AU162" s="78"/>
      <c r="AV162" s="78"/>
      <c r="AW162" s="78"/>
      <c r="AX162" s="78"/>
      <c r="AY162" s="78"/>
      <c r="AZ162" s="78"/>
      <c r="BA162" s="78"/>
      <c r="BB162" s="78"/>
      <c r="BC162" s="78"/>
      <c r="BD162" s="78"/>
      <c r="BE162" s="78"/>
      <c r="BF162" s="78"/>
      <c r="BG162" s="78"/>
      <c r="BH162" s="78"/>
    </row>
    <row r="163" spans="1:60" x14ac:dyDescent="0.25">
      <c r="A163" s="7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row>
    <row r="164" spans="1:60" x14ac:dyDescent="0.25">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78"/>
    </row>
    <row r="165" spans="1:60" x14ac:dyDescent="0.25">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c r="AC165" s="78"/>
      <c r="AD165" s="78"/>
      <c r="AE165" s="78"/>
      <c r="AF165" s="78"/>
      <c r="AG165" s="78"/>
      <c r="AH165" s="78"/>
      <c r="AI165" s="78"/>
      <c r="AJ165" s="78"/>
      <c r="AK165" s="78"/>
      <c r="AL165" s="78"/>
      <c r="AM165" s="78"/>
      <c r="AN165" s="78"/>
      <c r="AO165" s="78"/>
      <c r="AP165" s="78"/>
      <c r="AQ165" s="78"/>
      <c r="AR165" s="78"/>
      <c r="AS165" s="78"/>
      <c r="AT165" s="78"/>
      <c r="AU165" s="78"/>
      <c r="AV165" s="78"/>
      <c r="AW165" s="78"/>
      <c r="AX165" s="78"/>
      <c r="AY165" s="78"/>
      <c r="AZ165" s="78"/>
      <c r="BA165" s="78"/>
      <c r="BB165" s="78"/>
      <c r="BC165" s="78"/>
      <c r="BD165" s="78"/>
      <c r="BE165" s="78"/>
      <c r="BF165" s="78"/>
      <c r="BG165" s="78"/>
      <c r="BH165" s="78"/>
    </row>
    <row r="166" spans="1:60" x14ac:dyDescent="0.25">
      <c r="A166" s="7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row>
    <row r="167" spans="1:60" x14ac:dyDescent="0.25">
      <c r="A167" s="7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8"/>
      <c r="BB167" s="78"/>
      <c r="BC167" s="78"/>
      <c r="BD167" s="78"/>
      <c r="BE167" s="78"/>
      <c r="BF167" s="78"/>
      <c r="BG167" s="78"/>
      <c r="BH167" s="78"/>
    </row>
    <row r="168" spans="1:60" x14ac:dyDescent="0.25">
      <c r="A168" s="7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c r="AC168" s="78"/>
      <c r="AD168" s="78"/>
      <c r="AE168" s="78"/>
      <c r="AF168" s="78"/>
      <c r="AG168" s="78"/>
      <c r="AH168" s="78"/>
      <c r="AI168" s="78"/>
      <c r="AJ168" s="78"/>
      <c r="AK168" s="78"/>
      <c r="AL168" s="78"/>
      <c r="AM168" s="78"/>
      <c r="AN168" s="78"/>
      <c r="AO168" s="78"/>
      <c r="AP168" s="78"/>
      <c r="AQ168" s="78"/>
      <c r="AR168" s="78"/>
      <c r="AS168" s="78"/>
      <c r="AT168" s="78"/>
      <c r="AU168" s="78"/>
      <c r="AV168" s="78"/>
      <c r="AW168" s="78"/>
      <c r="AX168" s="78"/>
      <c r="AY168" s="78"/>
      <c r="AZ168" s="78"/>
      <c r="BA168" s="78"/>
      <c r="BB168" s="78"/>
      <c r="BC168" s="78"/>
      <c r="BD168" s="78"/>
      <c r="BE168" s="78"/>
      <c r="BF168" s="78"/>
      <c r="BG168" s="78"/>
      <c r="BH168" s="78"/>
    </row>
    <row r="169" spans="1:60" x14ac:dyDescent="0.25">
      <c r="A169" s="7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78"/>
      <c r="AM169" s="78"/>
      <c r="AN169" s="78"/>
      <c r="AO169" s="78"/>
      <c r="AP169" s="78"/>
      <c r="AQ169" s="78"/>
      <c r="AR169" s="78"/>
      <c r="AS169" s="78"/>
      <c r="AT169" s="78"/>
      <c r="AU169" s="78"/>
      <c r="AV169" s="78"/>
      <c r="AW169" s="78"/>
      <c r="AX169" s="78"/>
      <c r="AY169" s="78"/>
      <c r="AZ169" s="78"/>
      <c r="BA169" s="78"/>
      <c r="BB169" s="78"/>
      <c r="BC169" s="78"/>
      <c r="BD169" s="78"/>
      <c r="BE169" s="78"/>
      <c r="BF169" s="78"/>
      <c r="BG169" s="78"/>
      <c r="BH169" s="78"/>
    </row>
    <row r="170" spans="1:60" x14ac:dyDescent="0.25">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c r="AC170" s="78"/>
      <c r="AD170" s="78"/>
      <c r="AE170" s="78"/>
      <c r="AF170" s="78"/>
      <c r="AG170" s="78"/>
      <c r="AH170" s="78"/>
      <c r="AI170" s="78"/>
      <c r="AJ170" s="78"/>
      <c r="AK170" s="78"/>
      <c r="AL170" s="78"/>
      <c r="AM170" s="78"/>
      <c r="AN170" s="78"/>
      <c r="AO170" s="78"/>
      <c r="AP170" s="78"/>
      <c r="AQ170" s="78"/>
      <c r="AR170" s="78"/>
      <c r="AS170" s="78"/>
      <c r="AT170" s="78"/>
      <c r="AU170" s="78"/>
      <c r="AV170" s="78"/>
      <c r="AW170" s="78"/>
      <c r="AX170" s="78"/>
      <c r="AY170" s="78"/>
      <c r="AZ170" s="78"/>
      <c r="BA170" s="78"/>
      <c r="BB170" s="78"/>
      <c r="BC170" s="78"/>
      <c r="BD170" s="78"/>
      <c r="BE170" s="78"/>
      <c r="BF170" s="78"/>
      <c r="BG170" s="78"/>
      <c r="BH170" s="78"/>
    </row>
    <row r="171" spans="1:60" x14ac:dyDescent="0.25">
      <c r="A171" s="7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8"/>
      <c r="AJ171" s="78"/>
      <c r="AK171" s="78"/>
      <c r="AL171" s="78"/>
      <c r="AM171" s="78"/>
      <c r="AN171" s="78"/>
      <c r="AO171" s="78"/>
      <c r="AP171" s="78"/>
      <c r="AQ171" s="78"/>
      <c r="AR171" s="78"/>
      <c r="AS171" s="78"/>
      <c r="AT171" s="78"/>
      <c r="AU171" s="78"/>
      <c r="AV171" s="78"/>
      <c r="AW171" s="78"/>
      <c r="AX171" s="78"/>
      <c r="AY171" s="78"/>
      <c r="AZ171" s="78"/>
      <c r="BA171" s="78"/>
      <c r="BB171" s="78"/>
      <c r="BC171" s="78"/>
      <c r="BD171" s="78"/>
      <c r="BE171" s="78"/>
      <c r="BF171" s="78"/>
      <c r="BG171" s="78"/>
      <c r="BH171" s="78"/>
    </row>
    <row r="172" spans="1:60" x14ac:dyDescent="0.25">
      <c r="A172" s="78"/>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c r="AC172" s="78"/>
      <c r="AD172" s="78"/>
      <c r="AE172" s="78"/>
      <c r="AF172" s="78"/>
      <c r="AG172" s="78"/>
      <c r="AH172" s="78"/>
      <c r="AI172" s="78"/>
      <c r="AJ172" s="78"/>
      <c r="AK172" s="78"/>
      <c r="AL172" s="78"/>
      <c r="AM172" s="78"/>
      <c r="AN172" s="78"/>
      <c r="AO172" s="78"/>
      <c r="AP172" s="78"/>
      <c r="AQ172" s="78"/>
      <c r="AR172" s="78"/>
      <c r="AS172" s="78"/>
      <c r="AT172" s="78"/>
      <c r="AU172" s="78"/>
      <c r="AV172" s="78"/>
      <c r="AW172" s="78"/>
      <c r="AX172" s="78"/>
      <c r="AY172" s="78"/>
      <c r="AZ172" s="78"/>
      <c r="BA172" s="78"/>
      <c r="BB172" s="78"/>
      <c r="BC172" s="78"/>
      <c r="BD172" s="78"/>
      <c r="BE172" s="78"/>
      <c r="BF172" s="78"/>
      <c r="BG172" s="78"/>
      <c r="BH172" s="78"/>
    </row>
    <row r="173" spans="1:60" x14ac:dyDescent="0.25">
      <c r="A173" s="7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c r="AC173" s="78"/>
      <c r="AD173" s="78"/>
      <c r="AE173" s="78"/>
      <c r="AF173" s="78"/>
      <c r="AG173" s="78"/>
      <c r="AH173" s="78"/>
      <c r="AI173" s="78"/>
      <c r="AJ173" s="78"/>
      <c r="AK173" s="78"/>
      <c r="AL173" s="78"/>
      <c r="AM173" s="78"/>
      <c r="AN173" s="78"/>
      <c r="AO173" s="78"/>
      <c r="AP173" s="78"/>
      <c r="AQ173" s="78"/>
      <c r="AR173" s="78"/>
      <c r="AS173" s="78"/>
      <c r="AT173" s="78"/>
      <c r="AU173" s="78"/>
      <c r="AV173" s="78"/>
      <c r="AW173" s="78"/>
      <c r="AX173" s="78"/>
      <c r="AY173" s="78"/>
      <c r="AZ173" s="78"/>
      <c r="BA173" s="78"/>
      <c r="BB173" s="78"/>
      <c r="BC173" s="78"/>
      <c r="BD173" s="78"/>
      <c r="BE173" s="78"/>
      <c r="BF173" s="78"/>
      <c r="BG173" s="78"/>
      <c r="BH173" s="78"/>
    </row>
    <row r="174" spans="1:60" x14ac:dyDescent="0.25">
      <c r="A174" s="7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c r="AC174" s="78"/>
      <c r="AD174" s="78"/>
      <c r="AE174" s="78"/>
      <c r="AF174" s="78"/>
      <c r="AG174" s="78"/>
      <c r="AH174" s="78"/>
      <c r="AI174" s="78"/>
      <c r="AJ174" s="78"/>
      <c r="AK174" s="78"/>
      <c r="AL174" s="78"/>
      <c r="AM174" s="78"/>
      <c r="AN174" s="78"/>
      <c r="AO174" s="78"/>
      <c r="AP174" s="78"/>
      <c r="AQ174" s="78"/>
      <c r="AR174" s="78"/>
      <c r="AS174" s="78"/>
      <c r="AT174" s="78"/>
      <c r="AU174" s="78"/>
      <c r="AV174" s="78"/>
      <c r="AW174" s="78"/>
      <c r="AX174" s="78"/>
      <c r="AY174" s="78"/>
      <c r="AZ174" s="78"/>
      <c r="BA174" s="78"/>
      <c r="BB174" s="78"/>
      <c r="BC174" s="78"/>
      <c r="BD174" s="78"/>
      <c r="BE174" s="78"/>
      <c r="BF174" s="78"/>
      <c r="BG174" s="78"/>
      <c r="BH174" s="78"/>
    </row>
    <row r="175" spans="1:60" x14ac:dyDescent="0.25">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c r="AC175" s="78"/>
      <c r="AD175" s="78"/>
      <c r="AE175" s="78"/>
      <c r="AF175" s="78"/>
      <c r="AG175" s="78"/>
      <c r="AH175" s="78"/>
      <c r="AI175" s="78"/>
      <c r="AJ175" s="78"/>
      <c r="AK175" s="78"/>
      <c r="AL175" s="78"/>
      <c r="AM175" s="78"/>
      <c r="AN175" s="78"/>
      <c r="AO175" s="78"/>
      <c r="AP175" s="78"/>
      <c r="AQ175" s="78"/>
      <c r="AR175" s="78"/>
      <c r="AS175" s="78"/>
      <c r="AT175" s="78"/>
      <c r="AU175" s="78"/>
      <c r="AV175" s="78"/>
      <c r="AW175" s="78"/>
      <c r="AX175" s="78"/>
      <c r="AY175" s="78"/>
      <c r="AZ175" s="78"/>
      <c r="BA175" s="78"/>
      <c r="BB175" s="78"/>
      <c r="BC175" s="78"/>
      <c r="BD175" s="78"/>
      <c r="BE175" s="78"/>
      <c r="BF175" s="78"/>
      <c r="BG175" s="78"/>
      <c r="BH175" s="78"/>
    </row>
    <row r="176" spans="1:60" x14ac:dyDescent="0.25">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c r="AC176" s="78"/>
      <c r="AD176" s="78"/>
      <c r="AE176" s="78"/>
      <c r="AF176" s="78"/>
      <c r="AG176" s="78"/>
      <c r="AH176" s="78"/>
      <c r="AI176" s="78"/>
      <c r="AJ176" s="78"/>
      <c r="AK176" s="78"/>
      <c r="AL176" s="78"/>
      <c r="AM176" s="78"/>
      <c r="AN176" s="78"/>
      <c r="AO176" s="78"/>
      <c r="AP176" s="78"/>
      <c r="AQ176" s="78"/>
      <c r="AR176" s="78"/>
      <c r="AS176" s="78"/>
      <c r="AT176" s="78"/>
      <c r="AU176" s="78"/>
      <c r="AV176" s="78"/>
      <c r="AW176" s="78"/>
      <c r="AX176" s="78"/>
      <c r="AY176" s="78"/>
      <c r="AZ176" s="78"/>
      <c r="BA176" s="78"/>
      <c r="BB176" s="78"/>
      <c r="BC176" s="78"/>
      <c r="BD176" s="78"/>
      <c r="BE176" s="78"/>
      <c r="BF176" s="78"/>
      <c r="BG176" s="78"/>
      <c r="BH176" s="78"/>
    </row>
    <row r="177" spans="1:60" x14ac:dyDescent="0.25">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78"/>
    </row>
    <row r="178" spans="1:60" x14ac:dyDescent="0.25">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c r="AZ178" s="78"/>
      <c r="BA178" s="78"/>
      <c r="BB178" s="78"/>
      <c r="BC178" s="78"/>
      <c r="BD178" s="78"/>
      <c r="BE178" s="78"/>
      <c r="BF178" s="78"/>
      <c r="BG178" s="78"/>
      <c r="BH178" s="78"/>
    </row>
    <row r="179" spans="1:60" x14ac:dyDescent="0.25">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L179" s="78"/>
      <c r="AM179" s="78"/>
      <c r="AN179" s="78"/>
      <c r="AO179" s="78"/>
      <c r="AP179" s="78"/>
      <c r="AQ179" s="78"/>
      <c r="AR179" s="78"/>
      <c r="AS179" s="78"/>
      <c r="AT179" s="78"/>
      <c r="AU179" s="78"/>
      <c r="AV179" s="78"/>
      <c r="AW179" s="78"/>
      <c r="AX179" s="78"/>
      <c r="AY179" s="78"/>
      <c r="AZ179" s="78"/>
      <c r="BA179" s="78"/>
      <c r="BB179" s="78"/>
      <c r="BC179" s="78"/>
      <c r="BD179" s="78"/>
      <c r="BE179" s="78"/>
      <c r="BF179" s="78"/>
      <c r="BG179" s="78"/>
      <c r="BH179" s="78"/>
    </row>
    <row r="180" spans="1:60" x14ac:dyDescent="0.25">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c r="AC180" s="78"/>
      <c r="AD180" s="78"/>
      <c r="AE180" s="78"/>
      <c r="AF180" s="78"/>
      <c r="AG180" s="78"/>
      <c r="AH180" s="78"/>
      <c r="AI180" s="78"/>
      <c r="AJ180" s="78"/>
      <c r="AK180" s="78"/>
      <c r="AL180" s="78"/>
      <c r="AM180" s="78"/>
      <c r="AN180" s="78"/>
      <c r="AO180" s="78"/>
      <c r="AP180" s="78"/>
      <c r="AQ180" s="78"/>
      <c r="AR180" s="78"/>
      <c r="AS180" s="78"/>
      <c r="AT180" s="78"/>
      <c r="AU180" s="78"/>
      <c r="AV180" s="78"/>
      <c r="AW180" s="78"/>
      <c r="AX180" s="78"/>
      <c r="AY180" s="78"/>
      <c r="AZ180" s="78"/>
      <c r="BA180" s="78"/>
      <c r="BB180" s="78"/>
      <c r="BC180" s="78"/>
      <c r="BD180" s="78"/>
      <c r="BE180" s="78"/>
      <c r="BF180" s="78"/>
      <c r="BG180" s="78"/>
      <c r="BH180" s="78"/>
    </row>
    <row r="181" spans="1:60" x14ac:dyDescent="0.25">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78"/>
      <c r="AO181" s="78"/>
      <c r="AP181" s="78"/>
      <c r="AQ181" s="78"/>
      <c r="AR181" s="78"/>
      <c r="AS181" s="78"/>
      <c r="AT181" s="78"/>
      <c r="AU181" s="78"/>
      <c r="AV181" s="78"/>
      <c r="AW181" s="78"/>
      <c r="AX181" s="78"/>
      <c r="AY181" s="78"/>
      <c r="AZ181" s="78"/>
      <c r="BA181" s="78"/>
      <c r="BB181" s="78"/>
      <c r="BC181" s="78"/>
      <c r="BD181" s="78"/>
      <c r="BE181" s="78"/>
      <c r="BF181" s="78"/>
      <c r="BG181" s="78"/>
      <c r="BH181" s="78"/>
    </row>
    <row r="182" spans="1:60" x14ac:dyDescent="0.25">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c r="AC182" s="78"/>
      <c r="AD182" s="78"/>
      <c r="AE182" s="78"/>
      <c r="AF182" s="78"/>
      <c r="AG182" s="78"/>
      <c r="AH182" s="78"/>
      <c r="AI182" s="78"/>
      <c r="AJ182" s="78"/>
      <c r="AK182" s="78"/>
      <c r="AL182" s="78"/>
      <c r="AM182" s="78"/>
      <c r="AN182" s="78"/>
      <c r="AO182" s="78"/>
      <c r="AP182" s="78"/>
      <c r="AQ182" s="78"/>
      <c r="AR182" s="78"/>
      <c r="AS182" s="78"/>
      <c r="AT182" s="78"/>
      <c r="AU182" s="78"/>
      <c r="AV182" s="78"/>
      <c r="AW182" s="78"/>
      <c r="AX182" s="78"/>
      <c r="AY182" s="78"/>
      <c r="AZ182" s="78"/>
      <c r="BA182" s="78"/>
      <c r="BB182" s="78"/>
      <c r="BC182" s="78"/>
      <c r="BD182" s="78"/>
      <c r="BE182" s="78"/>
      <c r="BF182" s="78"/>
      <c r="BG182" s="78"/>
      <c r="BH182" s="78"/>
    </row>
    <row r="183" spans="1:60" x14ac:dyDescent="0.25">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c r="AC183" s="78"/>
      <c r="AD183" s="78"/>
      <c r="AE183" s="78"/>
      <c r="AF183" s="78"/>
      <c r="AG183" s="78"/>
      <c r="AH183" s="78"/>
      <c r="AI183" s="78"/>
      <c r="AJ183" s="78"/>
      <c r="AK183" s="78"/>
      <c r="AL183" s="78"/>
      <c r="AM183" s="78"/>
      <c r="AN183" s="78"/>
      <c r="AO183" s="78"/>
      <c r="AP183" s="78"/>
      <c r="AQ183" s="78"/>
      <c r="AR183" s="78"/>
      <c r="AS183" s="78"/>
      <c r="AT183" s="78"/>
      <c r="AU183" s="78"/>
      <c r="AV183" s="78"/>
      <c r="AW183" s="78"/>
      <c r="AX183" s="78"/>
      <c r="AY183" s="78"/>
      <c r="AZ183" s="78"/>
      <c r="BA183" s="78"/>
      <c r="BB183" s="78"/>
      <c r="BC183" s="78"/>
      <c r="BD183" s="78"/>
      <c r="BE183" s="78"/>
      <c r="BF183" s="78"/>
      <c r="BG183" s="78"/>
      <c r="BH183" s="78"/>
    </row>
    <row r="184" spans="1:60" x14ac:dyDescent="0.25">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c r="AC184" s="78"/>
      <c r="AD184" s="78"/>
      <c r="AE184" s="78"/>
      <c r="AF184" s="78"/>
      <c r="AG184" s="78"/>
      <c r="AH184" s="78"/>
      <c r="AI184" s="78"/>
      <c r="AJ184" s="78"/>
      <c r="AK184" s="78"/>
      <c r="AL184" s="78"/>
      <c r="AM184" s="78"/>
      <c r="AN184" s="78"/>
      <c r="AO184" s="78"/>
      <c r="AP184" s="78"/>
      <c r="AQ184" s="78"/>
      <c r="AR184" s="78"/>
      <c r="AS184" s="78"/>
      <c r="AT184" s="78"/>
      <c r="AU184" s="78"/>
      <c r="AV184" s="78"/>
      <c r="AW184" s="78"/>
      <c r="AX184" s="78"/>
      <c r="AY184" s="78"/>
      <c r="AZ184" s="78"/>
      <c r="BA184" s="78"/>
      <c r="BB184" s="78"/>
      <c r="BC184" s="78"/>
      <c r="BD184" s="78"/>
      <c r="BE184" s="78"/>
      <c r="BF184" s="78"/>
      <c r="BG184" s="78"/>
      <c r="BH184" s="78"/>
    </row>
    <row r="185" spans="1:60" x14ac:dyDescent="0.25">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c r="AC185" s="78"/>
      <c r="AD185" s="78"/>
      <c r="AE185" s="78"/>
      <c r="AF185" s="78"/>
      <c r="AG185" s="78"/>
      <c r="AH185" s="78"/>
      <c r="AI185" s="78"/>
      <c r="AJ185" s="78"/>
      <c r="AK185" s="78"/>
      <c r="AL185" s="78"/>
      <c r="AM185" s="78"/>
      <c r="AN185" s="78"/>
      <c r="AO185" s="78"/>
      <c r="AP185" s="78"/>
      <c r="AQ185" s="78"/>
      <c r="AR185" s="78"/>
      <c r="AS185" s="78"/>
      <c r="AT185" s="78"/>
      <c r="AU185" s="78"/>
      <c r="AV185" s="78"/>
      <c r="AW185" s="78"/>
      <c r="AX185" s="78"/>
      <c r="AY185" s="78"/>
      <c r="AZ185" s="78"/>
      <c r="BA185" s="78"/>
      <c r="BB185" s="78"/>
      <c r="BC185" s="78"/>
      <c r="BD185" s="78"/>
      <c r="BE185" s="78"/>
      <c r="BF185" s="78"/>
      <c r="BG185" s="78"/>
      <c r="BH185" s="78"/>
    </row>
    <row r="186" spans="1:60" x14ac:dyDescent="0.25">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8"/>
      <c r="AJ186" s="78"/>
      <c r="AK186" s="78"/>
      <c r="AL186" s="78"/>
      <c r="AM186" s="78"/>
      <c r="AN186" s="78"/>
      <c r="AO186" s="78"/>
      <c r="AP186" s="78"/>
      <c r="AQ186" s="78"/>
      <c r="AR186" s="78"/>
      <c r="AS186" s="78"/>
      <c r="AT186" s="78"/>
      <c r="AU186" s="78"/>
      <c r="AV186" s="78"/>
      <c r="AW186" s="78"/>
      <c r="AX186" s="78"/>
      <c r="AY186" s="78"/>
      <c r="AZ186" s="78"/>
      <c r="BA186" s="78"/>
      <c r="BB186" s="78"/>
      <c r="BC186" s="78"/>
      <c r="BD186" s="78"/>
      <c r="BE186" s="78"/>
      <c r="BF186" s="78"/>
      <c r="BG186" s="78"/>
      <c r="BH186" s="78"/>
    </row>
    <row r="187" spans="1:60" x14ac:dyDescent="0.25">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c r="AC187" s="78"/>
      <c r="AD187" s="78"/>
      <c r="AE187" s="78"/>
      <c r="AF187" s="78"/>
      <c r="AG187" s="78"/>
      <c r="AH187" s="78"/>
      <c r="AI187" s="78"/>
      <c r="AJ187" s="78"/>
      <c r="AK187" s="78"/>
      <c r="AL187" s="78"/>
      <c r="AM187" s="78"/>
      <c r="AN187" s="78"/>
      <c r="AO187" s="78"/>
      <c r="AP187" s="78"/>
      <c r="AQ187" s="78"/>
      <c r="AR187" s="78"/>
      <c r="AS187" s="78"/>
      <c r="AT187" s="78"/>
      <c r="AU187" s="78"/>
      <c r="AV187" s="78"/>
      <c r="AW187" s="78"/>
      <c r="AX187" s="78"/>
      <c r="AY187" s="78"/>
      <c r="AZ187" s="78"/>
      <c r="BA187" s="78"/>
      <c r="BB187" s="78"/>
      <c r="BC187" s="78"/>
      <c r="BD187" s="78"/>
      <c r="BE187" s="78"/>
      <c r="BF187" s="78"/>
      <c r="BG187" s="78"/>
      <c r="BH187" s="78"/>
    </row>
    <row r="188" spans="1:60" x14ac:dyDescent="0.25">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c r="AC188" s="78"/>
      <c r="AD188" s="78"/>
      <c r="AE188" s="78"/>
      <c r="AF188" s="78"/>
      <c r="AG188" s="78"/>
      <c r="AH188" s="78"/>
      <c r="AI188" s="78"/>
      <c r="AJ188" s="78"/>
      <c r="AK188" s="78"/>
      <c r="AL188" s="78"/>
      <c r="AM188" s="78"/>
      <c r="AN188" s="78"/>
      <c r="AO188" s="78"/>
      <c r="AP188" s="78"/>
      <c r="AQ188" s="78"/>
      <c r="AR188" s="78"/>
      <c r="AS188" s="78"/>
      <c r="AT188" s="78"/>
      <c r="AU188" s="78"/>
      <c r="AV188" s="78"/>
      <c r="AW188" s="78"/>
      <c r="AX188" s="78"/>
      <c r="AY188" s="78"/>
      <c r="AZ188" s="78"/>
      <c r="BA188" s="78"/>
      <c r="BB188" s="78"/>
      <c r="BC188" s="78"/>
      <c r="BD188" s="78"/>
      <c r="BE188" s="78"/>
      <c r="BF188" s="78"/>
      <c r="BG188" s="78"/>
      <c r="BH188" s="78"/>
    </row>
    <row r="189" spans="1:60" x14ac:dyDescent="0.25">
      <c r="A189" s="7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c r="AC189" s="78"/>
      <c r="AD189" s="78"/>
      <c r="AE189" s="78"/>
      <c r="AF189" s="78"/>
      <c r="AG189" s="78"/>
      <c r="AH189" s="78"/>
      <c r="AI189" s="78"/>
      <c r="AJ189" s="78"/>
      <c r="AK189" s="78"/>
      <c r="AL189" s="78"/>
      <c r="AM189" s="78"/>
      <c r="AN189" s="78"/>
      <c r="AO189" s="78"/>
      <c r="AP189" s="78"/>
      <c r="AQ189" s="78"/>
      <c r="AR189" s="78"/>
      <c r="AS189" s="78"/>
      <c r="AT189" s="78"/>
      <c r="AU189" s="78"/>
      <c r="AV189" s="78"/>
      <c r="AW189" s="78"/>
      <c r="AX189" s="78"/>
      <c r="AY189" s="78"/>
      <c r="AZ189" s="78"/>
      <c r="BA189" s="78"/>
      <c r="BB189" s="78"/>
      <c r="BC189" s="78"/>
      <c r="BD189" s="78"/>
      <c r="BE189" s="78"/>
      <c r="BF189" s="78"/>
      <c r="BG189" s="78"/>
      <c r="BH189" s="78"/>
    </row>
    <row r="190" spans="1:60" x14ac:dyDescent="0.25">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c r="AC190" s="78"/>
      <c r="AD190" s="78"/>
      <c r="AE190" s="78"/>
      <c r="AF190" s="78"/>
      <c r="AG190" s="78"/>
      <c r="AH190" s="78"/>
      <c r="AI190" s="78"/>
      <c r="AJ190" s="78"/>
      <c r="AK190" s="78"/>
      <c r="AL190" s="78"/>
      <c r="AM190" s="78"/>
      <c r="AN190" s="78"/>
      <c r="AO190" s="78"/>
      <c r="AP190" s="78"/>
      <c r="AQ190" s="78"/>
      <c r="AR190" s="78"/>
      <c r="AS190" s="78"/>
      <c r="AT190" s="78"/>
      <c r="AU190" s="78"/>
      <c r="AV190" s="78"/>
      <c r="AW190" s="78"/>
      <c r="AX190" s="78"/>
      <c r="AY190" s="78"/>
      <c r="AZ190" s="78"/>
      <c r="BA190" s="78"/>
      <c r="BB190" s="78"/>
      <c r="BC190" s="78"/>
      <c r="BD190" s="78"/>
      <c r="BE190" s="78"/>
      <c r="BF190" s="78"/>
      <c r="BG190" s="78"/>
      <c r="BH190" s="78"/>
    </row>
    <row r="191" spans="1:60" x14ac:dyDescent="0.25">
      <c r="A191" s="7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c r="AM191" s="78"/>
      <c r="AN191" s="78"/>
      <c r="AO191" s="78"/>
      <c r="AP191" s="78"/>
      <c r="AQ191" s="78"/>
      <c r="AR191" s="78"/>
      <c r="AS191" s="78"/>
      <c r="AT191" s="78"/>
      <c r="AU191" s="78"/>
      <c r="AV191" s="78"/>
      <c r="AW191" s="78"/>
      <c r="AX191" s="78"/>
      <c r="AY191" s="78"/>
      <c r="AZ191" s="78"/>
      <c r="BA191" s="78"/>
      <c r="BB191" s="78"/>
      <c r="BC191" s="78"/>
      <c r="BD191" s="78"/>
      <c r="BE191" s="78"/>
      <c r="BF191" s="78"/>
      <c r="BG191" s="78"/>
      <c r="BH191" s="78"/>
    </row>
    <row r="192" spans="1:60" x14ac:dyDescent="0.25">
      <c r="A192" s="78"/>
      <c r="J192" s="78"/>
      <c r="K192" s="78"/>
      <c r="L192" s="78"/>
      <c r="M192" s="78"/>
      <c r="N192" s="78"/>
      <c r="O192" s="78"/>
      <c r="P192" s="78"/>
      <c r="Q192" s="78"/>
      <c r="R192" s="78"/>
      <c r="S192" s="78"/>
      <c r="T192" s="78"/>
      <c r="U192" s="78"/>
      <c r="V192" s="78"/>
      <c r="W192" s="78"/>
      <c r="X192" s="78"/>
      <c r="Y192" s="78"/>
      <c r="Z192" s="78"/>
      <c r="AA192" s="78"/>
      <c r="AB192" s="78"/>
      <c r="AC192" s="78"/>
      <c r="AD192" s="78"/>
      <c r="AE192" s="78"/>
      <c r="AF192" s="78"/>
      <c r="AG192" s="78"/>
      <c r="AH192" s="78"/>
      <c r="AI192" s="78"/>
      <c r="AJ192" s="78"/>
      <c r="AK192" s="78"/>
      <c r="AL192" s="78"/>
      <c r="AM192" s="78"/>
      <c r="AN192" s="78"/>
      <c r="AO192" s="78"/>
      <c r="AP192" s="78"/>
      <c r="AQ192" s="78"/>
      <c r="AR192" s="78"/>
      <c r="AS192" s="78"/>
      <c r="AT192" s="78"/>
      <c r="AU192" s="78"/>
      <c r="AV192" s="78"/>
      <c r="AW192" s="78"/>
      <c r="AX192" s="78"/>
      <c r="AY192" s="78"/>
      <c r="AZ192" s="78"/>
      <c r="BA192" s="78"/>
      <c r="BB192" s="78"/>
      <c r="BC192" s="78"/>
      <c r="BD192" s="78"/>
      <c r="BE192" s="78"/>
      <c r="BF192" s="78"/>
      <c r="BG192" s="78"/>
      <c r="BH192" s="78"/>
    </row>
    <row r="193" spans="1:60" x14ac:dyDescent="0.25">
      <c r="A193" s="78"/>
      <c r="J193" s="78"/>
      <c r="K193" s="78"/>
      <c r="L193" s="78"/>
      <c r="M193" s="78"/>
      <c r="N193" s="78"/>
      <c r="O193" s="78"/>
      <c r="P193" s="78"/>
      <c r="Q193" s="78"/>
      <c r="R193" s="78"/>
      <c r="S193" s="78"/>
      <c r="T193" s="78"/>
      <c r="U193" s="78"/>
      <c r="V193" s="78"/>
      <c r="W193" s="78"/>
      <c r="X193" s="78"/>
      <c r="Y193" s="78"/>
      <c r="Z193" s="78"/>
      <c r="AA193" s="78"/>
      <c r="AB193" s="78"/>
      <c r="AC193" s="78"/>
      <c r="AD193" s="78"/>
      <c r="AE193" s="78"/>
      <c r="AF193" s="78"/>
      <c r="AG193" s="78"/>
      <c r="AH193" s="78"/>
      <c r="AI193" s="78"/>
      <c r="AJ193" s="78"/>
      <c r="AK193" s="78"/>
      <c r="AL193" s="78"/>
      <c r="AM193" s="78"/>
      <c r="AN193" s="78"/>
      <c r="AO193" s="78"/>
      <c r="AP193" s="78"/>
      <c r="AQ193" s="78"/>
      <c r="AR193" s="78"/>
      <c r="AS193" s="78"/>
      <c r="AT193" s="78"/>
      <c r="AU193" s="78"/>
      <c r="AV193" s="78"/>
      <c r="AW193" s="78"/>
      <c r="AX193" s="78"/>
      <c r="AY193" s="78"/>
      <c r="AZ193" s="78"/>
      <c r="BA193" s="78"/>
      <c r="BB193" s="78"/>
      <c r="BC193" s="78"/>
      <c r="BD193" s="78"/>
      <c r="BE193" s="78"/>
      <c r="BF193" s="78"/>
      <c r="BG193" s="78"/>
      <c r="BH193" s="78"/>
    </row>
    <row r="194" spans="1:60" x14ac:dyDescent="0.25">
      <c r="A194" s="78"/>
      <c r="J194" s="78"/>
      <c r="K194" s="78"/>
      <c r="L194" s="78"/>
      <c r="M194" s="78"/>
      <c r="N194" s="78"/>
      <c r="O194" s="78"/>
      <c r="P194" s="78"/>
      <c r="Q194" s="78"/>
      <c r="R194" s="78"/>
      <c r="S194" s="78"/>
      <c r="T194" s="78"/>
      <c r="U194" s="78"/>
      <c r="V194" s="78"/>
      <c r="W194" s="78"/>
      <c r="X194" s="78"/>
      <c r="Y194" s="78"/>
      <c r="Z194" s="78"/>
      <c r="AA194" s="78"/>
      <c r="AB194" s="78"/>
      <c r="AC194" s="78"/>
      <c r="AD194" s="78"/>
      <c r="AE194" s="78"/>
      <c r="AF194" s="78"/>
      <c r="AG194" s="78"/>
      <c r="AH194" s="78"/>
      <c r="AI194" s="78"/>
      <c r="AJ194" s="78"/>
      <c r="AK194" s="78"/>
      <c r="AL194" s="78"/>
      <c r="AM194" s="78"/>
      <c r="AN194" s="78"/>
      <c r="AO194" s="78"/>
      <c r="AP194" s="78"/>
      <c r="AQ194" s="78"/>
      <c r="AR194" s="78"/>
      <c r="AS194" s="78"/>
      <c r="AT194" s="78"/>
      <c r="AU194" s="78"/>
      <c r="AV194" s="78"/>
      <c r="AW194" s="78"/>
      <c r="AX194" s="78"/>
      <c r="AY194" s="78"/>
      <c r="AZ194" s="78"/>
      <c r="BA194" s="78"/>
      <c r="BB194" s="78"/>
      <c r="BC194" s="78"/>
      <c r="BD194" s="78"/>
      <c r="BE194" s="78"/>
      <c r="BF194" s="78"/>
      <c r="BG194" s="78"/>
      <c r="BH194" s="78"/>
    </row>
    <row r="195" spans="1:60" x14ac:dyDescent="0.25">
      <c r="A195" s="78"/>
      <c r="J195" s="78"/>
      <c r="K195" s="78"/>
      <c r="L195" s="78"/>
      <c r="M195" s="78"/>
      <c r="N195" s="78"/>
      <c r="O195" s="78"/>
      <c r="P195" s="78"/>
      <c r="Q195" s="78"/>
      <c r="R195" s="78"/>
      <c r="S195" s="78"/>
      <c r="T195" s="78"/>
      <c r="U195" s="78"/>
      <c r="V195" s="78"/>
      <c r="W195" s="78"/>
      <c r="X195" s="78"/>
      <c r="Y195" s="78"/>
      <c r="Z195" s="78"/>
      <c r="AA195" s="78"/>
      <c r="AB195" s="78"/>
      <c r="AC195" s="78"/>
      <c r="AD195" s="78"/>
      <c r="AE195" s="78"/>
      <c r="AF195" s="78"/>
      <c r="AG195" s="78"/>
      <c r="AH195" s="78"/>
      <c r="AI195" s="78"/>
      <c r="AJ195" s="78"/>
      <c r="AK195" s="78"/>
      <c r="AL195" s="78"/>
      <c r="AM195" s="78"/>
      <c r="AN195" s="78"/>
      <c r="AO195" s="78"/>
      <c r="AP195" s="78"/>
      <c r="AQ195" s="78"/>
      <c r="AR195" s="78"/>
      <c r="AS195" s="78"/>
      <c r="AT195" s="78"/>
      <c r="AU195" s="78"/>
      <c r="AV195" s="78"/>
      <c r="AW195" s="78"/>
      <c r="AX195" s="78"/>
      <c r="AY195" s="78"/>
      <c r="AZ195" s="78"/>
      <c r="BA195" s="78"/>
      <c r="BB195" s="78"/>
      <c r="BC195" s="78"/>
      <c r="BD195" s="78"/>
      <c r="BE195" s="78"/>
      <c r="BF195" s="78"/>
      <c r="BG195" s="78"/>
      <c r="BH195" s="78"/>
    </row>
    <row r="196" spans="1:60" x14ac:dyDescent="0.25">
      <c r="A196" s="78"/>
      <c r="J196" s="78"/>
      <c r="K196" s="78"/>
      <c r="L196" s="78"/>
      <c r="M196" s="78"/>
      <c r="N196" s="78"/>
      <c r="O196" s="78"/>
      <c r="P196" s="78"/>
      <c r="Q196" s="78"/>
      <c r="R196" s="78"/>
      <c r="S196" s="78"/>
      <c r="T196" s="78"/>
      <c r="U196" s="78"/>
      <c r="V196" s="78"/>
      <c r="W196" s="78"/>
      <c r="X196" s="78"/>
      <c r="Y196" s="78"/>
      <c r="Z196" s="78"/>
      <c r="AA196" s="78"/>
      <c r="AB196" s="78"/>
      <c r="AC196" s="78"/>
      <c r="AD196" s="78"/>
      <c r="AE196" s="78"/>
      <c r="AF196" s="78"/>
      <c r="AG196" s="78"/>
      <c r="AH196" s="78"/>
      <c r="AI196" s="78"/>
      <c r="AJ196" s="78"/>
      <c r="AK196" s="78"/>
      <c r="AL196" s="78"/>
      <c r="AM196" s="78"/>
      <c r="AN196" s="78"/>
      <c r="AO196" s="78"/>
      <c r="AP196" s="78"/>
      <c r="AQ196" s="78"/>
      <c r="AR196" s="78"/>
      <c r="AS196" s="78"/>
      <c r="AT196" s="78"/>
      <c r="AU196" s="78"/>
      <c r="AV196" s="78"/>
      <c r="AW196" s="78"/>
      <c r="AX196" s="78"/>
      <c r="AY196" s="78"/>
      <c r="AZ196" s="78"/>
      <c r="BA196" s="78"/>
      <c r="BB196" s="78"/>
      <c r="BC196" s="78"/>
      <c r="BD196" s="78"/>
      <c r="BE196" s="78"/>
      <c r="BF196" s="78"/>
      <c r="BG196" s="78"/>
      <c r="BH196" s="78"/>
    </row>
    <row r="197" spans="1:60" x14ac:dyDescent="0.25">
      <c r="A197" s="78"/>
      <c r="J197" s="78"/>
      <c r="K197" s="78"/>
      <c r="L197" s="78"/>
      <c r="M197" s="78"/>
      <c r="N197" s="78"/>
      <c r="O197" s="78"/>
      <c r="P197" s="78"/>
      <c r="Q197" s="78"/>
      <c r="R197" s="78"/>
      <c r="S197" s="78"/>
      <c r="T197" s="78"/>
      <c r="U197" s="78"/>
      <c r="V197" s="78"/>
      <c r="W197" s="78"/>
      <c r="X197" s="78"/>
      <c r="Y197" s="78"/>
      <c r="Z197" s="78"/>
      <c r="AA197" s="78"/>
      <c r="AB197" s="78"/>
      <c r="AC197" s="78"/>
      <c r="AD197" s="78"/>
      <c r="AE197" s="78"/>
      <c r="AF197" s="78"/>
      <c r="AG197" s="78"/>
      <c r="AH197" s="78"/>
      <c r="AI197" s="78"/>
      <c r="AJ197" s="78"/>
      <c r="AK197" s="78"/>
      <c r="AL197" s="78"/>
      <c r="AM197" s="78"/>
      <c r="AN197" s="78"/>
      <c r="AO197" s="78"/>
      <c r="AP197" s="78"/>
      <c r="AQ197" s="78"/>
      <c r="AR197" s="78"/>
      <c r="AS197" s="78"/>
      <c r="AT197" s="78"/>
      <c r="AU197" s="78"/>
      <c r="AV197" s="78"/>
      <c r="AW197" s="78"/>
      <c r="AX197" s="78"/>
      <c r="AY197" s="78"/>
      <c r="AZ197" s="78"/>
      <c r="BA197" s="78"/>
      <c r="BB197" s="78"/>
      <c r="BC197" s="78"/>
      <c r="BD197" s="78"/>
      <c r="BE197" s="78"/>
      <c r="BF197" s="78"/>
      <c r="BG197" s="78"/>
      <c r="BH197" s="78"/>
    </row>
    <row r="198" spans="1:60" x14ac:dyDescent="0.25">
      <c r="A198" s="78"/>
      <c r="J198" s="78"/>
      <c r="K198" s="78"/>
      <c r="L198" s="78"/>
      <c r="M198" s="78"/>
      <c r="N198" s="78"/>
      <c r="O198" s="78"/>
      <c r="P198" s="78"/>
      <c r="Q198" s="78"/>
      <c r="R198" s="78"/>
      <c r="S198" s="78"/>
      <c r="T198" s="78"/>
      <c r="U198" s="78"/>
      <c r="V198" s="78"/>
      <c r="W198" s="78"/>
      <c r="X198" s="78"/>
      <c r="Y198" s="78"/>
      <c r="Z198" s="78"/>
      <c r="AA198" s="78"/>
      <c r="AB198" s="78"/>
      <c r="AC198" s="78"/>
      <c r="AD198" s="78"/>
      <c r="AE198" s="78"/>
      <c r="AF198" s="78"/>
      <c r="AG198" s="78"/>
      <c r="AH198" s="78"/>
      <c r="AI198" s="78"/>
      <c r="AJ198" s="78"/>
      <c r="AK198" s="78"/>
      <c r="AL198" s="78"/>
      <c r="AM198" s="78"/>
      <c r="AN198" s="78"/>
      <c r="AO198" s="78"/>
      <c r="AP198" s="78"/>
      <c r="AQ198" s="78"/>
      <c r="AR198" s="78"/>
      <c r="AS198" s="78"/>
      <c r="AT198" s="78"/>
      <c r="AU198" s="78"/>
      <c r="AV198" s="78"/>
      <c r="AW198" s="78"/>
      <c r="AX198" s="78"/>
      <c r="AY198" s="78"/>
      <c r="AZ198" s="78"/>
      <c r="BA198" s="78"/>
      <c r="BB198" s="78"/>
      <c r="BC198" s="78"/>
      <c r="BD198" s="78"/>
      <c r="BE198" s="78"/>
      <c r="BF198" s="78"/>
      <c r="BG198" s="78"/>
      <c r="BH198" s="78"/>
    </row>
    <row r="199" spans="1:60" x14ac:dyDescent="0.25">
      <c r="A199" s="78"/>
      <c r="J199" s="78"/>
      <c r="K199" s="78"/>
      <c r="L199" s="78"/>
      <c r="M199" s="78"/>
      <c r="N199" s="78"/>
      <c r="O199" s="78"/>
      <c r="P199" s="78"/>
      <c r="Q199" s="78"/>
      <c r="R199" s="78"/>
      <c r="S199" s="78"/>
      <c r="T199" s="78"/>
      <c r="U199" s="78"/>
      <c r="V199" s="78"/>
      <c r="W199" s="78"/>
      <c r="X199" s="78"/>
      <c r="Y199" s="78"/>
      <c r="Z199" s="78"/>
      <c r="AA199" s="78"/>
      <c r="AB199" s="78"/>
      <c r="AC199" s="78"/>
      <c r="AD199" s="78"/>
      <c r="AE199" s="78"/>
      <c r="AF199" s="78"/>
      <c r="AG199" s="78"/>
      <c r="AH199" s="78"/>
      <c r="AI199" s="78"/>
      <c r="AJ199" s="78"/>
      <c r="AK199" s="78"/>
      <c r="AL199" s="78"/>
      <c r="AM199" s="78"/>
      <c r="AN199" s="78"/>
      <c r="AO199" s="78"/>
      <c r="AP199" s="78"/>
      <c r="AQ199" s="78"/>
      <c r="AR199" s="78"/>
      <c r="AS199" s="78"/>
      <c r="AT199" s="78"/>
      <c r="AU199" s="78"/>
      <c r="AV199" s="78"/>
      <c r="AW199" s="78"/>
      <c r="AX199" s="78"/>
      <c r="AY199" s="78"/>
      <c r="AZ199" s="78"/>
      <c r="BA199" s="78"/>
      <c r="BB199" s="78"/>
      <c r="BC199" s="78"/>
      <c r="BD199" s="78"/>
      <c r="BE199" s="78"/>
      <c r="BF199" s="78"/>
      <c r="BG199" s="78"/>
      <c r="BH199" s="78"/>
    </row>
    <row r="200" spans="1:60" x14ac:dyDescent="0.25">
      <c r="A200" s="78"/>
      <c r="J200" s="78"/>
      <c r="K200" s="78"/>
      <c r="L200" s="78"/>
      <c r="M200" s="78"/>
      <c r="N200" s="78"/>
      <c r="O200" s="78"/>
      <c r="P200" s="78"/>
      <c r="Q200" s="78"/>
      <c r="R200" s="78"/>
      <c r="S200" s="78"/>
      <c r="T200" s="78"/>
      <c r="U200" s="78"/>
      <c r="V200" s="78"/>
      <c r="W200" s="78"/>
      <c r="X200" s="78"/>
      <c r="Y200" s="78"/>
      <c r="Z200" s="78"/>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row>
    <row r="201" spans="1:60" x14ac:dyDescent="0.25">
      <c r="A201" s="78"/>
      <c r="J201" s="78"/>
      <c r="K201" s="78"/>
      <c r="L201" s="78"/>
      <c r="M201" s="78"/>
      <c r="N201" s="78"/>
      <c r="O201" s="78"/>
      <c r="P201" s="78"/>
      <c r="Q201" s="78"/>
      <c r="R201" s="78"/>
      <c r="S201" s="78"/>
      <c r="T201" s="78"/>
      <c r="U201" s="78"/>
      <c r="V201" s="78"/>
      <c r="W201" s="78"/>
      <c r="X201" s="78"/>
      <c r="Y201" s="78"/>
      <c r="Z201" s="78"/>
      <c r="AA201" s="78"/>
      <c r="AB201" s="78"/>
      <c r="AC201" s="78"/>
      <c r="AD201" s="78"/>
      <c r="AE201" s="78"/>
      <c r="AF201" s="78"/>
      <c r="AG201" s="78"/>
      <c r="AH201" s="78"/>
      <c r="AI201" s="78"/>
      <c r="AJ201" s="78"/>
      <c r="AK201" s="78"/>
      <c r="AL201" s="78"/>
      <c r="AM201" s="78"/>
      <c r="AN201" s="78"/>
      <c r="AO201" s="78"/>
      <c r="AP201" s="78"/>
      <c r="AQ201" s="78"/>
      <c r="AR201" s="78"/>
      <c r="AS201" s="78"/>
      <c r="AT201" s="78"/>
      <c r="AU201" s="78"/>
      <c r="AV201" s="78"/>
      <c r="AW201" s="78"/>
      <c r="AX201" s="78"/>
      <c r="AY201" s="78"/>
      <c r="AZ201" s="78"/>
      <c r="BA201" s="78"/>
      <c r="BB201" s="78"/>
      <c r="BC201" s="78"/>
      <c r="BD201" s="78"/>
      <c r="BE201" s="78"/>
      <c r="BF201" s="78"/>
      <c r="BG201" s="78"/>
      <c r="BH201" s="78"/>
    </row>
    <row r="202" spans="1:60" x14ac:dyDescent="0.25">
      <c r="A202" s="78"/>
      <c r="J202" s="78"/>
      <c r="K202" s="78"/>
      <c r="L202" s="78"/>
      <c r="M202" s="78"/>
      <c r="N202" s="78"/>
      <c r="O202" s="78"/>
      <c r="P202" s="78"/>
      <c r="Q202" s="78"/>
      <c r="R202" s="78"/>
      <c r="S202" s="78"/>
      <c r="T202" s="78"/>
      <c r="U202" s="78"/>
      <c r="V202" s="78"/>
      <c r="W202" s="78"/>
      <c r="X202" s="78"/>
      <c r="Y202" s="78"/>
      <c r="Z202" s="78"/>
      <c r="AA202" s="78"/>
      <c r="AB202" s="78"/>
      <c r="AC202" s="78"/>
      <c r="AD202" s="78"/>
      <c r="AE202" s="78"/>
      <c r="AF202" s="78"/>
      <c r="AG202" s="78"/>
      <c r="AH202" s="78"/>
      <c r="AI202" s="78"/>
      <c r="AJ202" s="78"/>
      <c r="AK202" s="78"/>
      <c r="AL202" s="78"/>
      <c r="AM202" s="78"/>
      <c r="AN202" s="78"/>
      <c r="AO202" s="78"/>
      <c r="AP202" s="78"/>
      <c r="AQ202" s="78"/>
      <c r="AR202" s="78"/>
      <c r="AS202" s="78"/>
      <c r="AT202" s="78"/>
      <c r="AU202" s="78"/>
      <c r="AV202" s="78"/>
      <c r="AW202" s="78"/>
      <c r="AX202" s="78"/>
      <c r="AY202" s="78"/>
      <c r="AZ202" s="78"/>
      <c r="BA202" s="78"/>
      <c r="BB202" s="78"/>
      <c r="BC202" s="78"/>
      <c r="BD202" s="78"/>
      <c r="BE202" s="78"/>
      <c r="BF202" s="78"/>
      <c r="BG202" s="78"/>
      <c r="BH202" s="78"/>
    </row>
    <row r="203" spans="1:60" x14ac:dyDescent="0.25">
      <c r="A203" s="78"/>
      <c r="J203" s="78"/>
      <c r="K203" s="78"/>
      <c r="L203" s="78"/>
      <c r="M203" s="78"/>
      <c r="N203" s="78"/>
      <c r="O203" s="78"/>
      <c r="P203" s="78"/>
      <c r="Q203" s="78"/>
      <c r="R203" s="78"/>
      <c r="S203" s="78"/>
      <c r="T203" s="78"/>
      <c r="U203" s="78"/>
      <c r="V203" s="78"/>
      <c r="W203" s="78"/>
      <c r="X203" s="78"/>
      <c r="Y203" s="78"/>
      <c r="Z203" s="78"/>
      <c r="AA203" s="78"/>
      <c r="AB203" s="78"/>
      <c r="AC203" s="78"/>
      <c r="AD203" s="78"/>
      <c r="AE203" s="78"/>
      <c r="AF203" s="78"/>
      <c r="AG203" s="78"/>
      <c r="AH203" s="78"/>
      <c r="AI203" s="78"/>
      <c r="AJ203" s="78"/>
      <c r="AK203" s="78"/>
      <c r="AL203" s="78"/>
      <c r="AM203" s="78"/>
      <c r="AN203" s="78"/>
      <c r="AO203" s="78"/>
      <c r="AP203" s="78"/>
      <c r="AQ203" s="78"/>
      <c r="AR203" s="78"/>
      <c r="AS203" s="78"/>
      <c r="AT203" s="78"/>
      <c r="AU203" s="78"/>
      <c r="AV203" s="78"/>
      <c r="AW203" s="78"/>
      <c r="AX203" s="78"/>
      <c r="AY203" s="78"/>
      <c r="AZ203" s="78"/>
      <c r="BA203" s="78"/>
      <c r="BB203" s="78"/>
      <c r="BC203" s="78"/>
      <c r="BD203" s="78"/>
      <c r="BE203" s="78"/>
      <c r="BF203" s="78"/>
      <c r="BG203" s="78"/>
      <c r="BH203" s="78"/>
    </row>
    <row r="204" spans="1:60" x14ac:dyDescent="0.25">
      <c r="A204" s="78"/>
      <c r="J204" s="78"/>
      <c r="K204" s="78"/>
      <c r="L204" s="78"/>
      <c r="M204" s="78"/>
      <c r="N204" s="78"/>
      <c r="O204" s="78"/>
      <c r="P204" s="78"/>
      <c r="Q204" s="78"/>
      <c r="R204" s="78"/>
      <c r="S204" s="78"/>
      <c r="T204" s="78"/>
      <c r="U204" s="78"/>
      <c r="V204" s="78"/>
      <c r="W204" s="78"/>
      <c r="X204" s="78"/>
      <c r="Y204" s="78"/>
      <c r="Z204" s="78"/>
      <c r="AA204" s="78"/>
      <c r="AB204" s="78"/>
      <c r="AC204" s="78"/>
      <c r="AD204" s="78"/>
      <c r="AE204" s="78"/>
      <c r="AF204" s="78"/>
      <c r="AG204" s="78"/>
      <c r="AH204" s="78"/>
      <c r="AI204" s="78"/>
      <c r="AJ204" s="78"/>
      <c r="AK204" s="78"/>
      <c r="AL204" s="78"/>
      <c r="AM204" s="78"/>
      <c r="AN204" s="78"/>
      <c r="AO204" s="78"/>
      <c r="AP204" s="78"/>
      <c r="AQ204" s="78"/>
      <c r="AR204" s="78"/>
      <c r="AS204" s="78"/>
      <c r="AT204" s="78"/>
      <c r="AU204" s="78"/>
      <c r="AV204" s="78"/>
      <c r="AW204" s="78"/>
      <c r="AX204" s="78"/>
      <c r="AY204" s="78"/>
      <c r="AZ204" s="78"/>
      <c r="BA204" s="78"/>
      <c r="BB204" s="78"/>
      <c r="BC204" s="78"/>
      <c r="BD204" s="78"/>
      <c r="BE204" s="78"/>
      <c r="BF204" s="78"/>
      <c r="BG204" s="78"/>
      <c r="BH204" s="78"/>
    </row>
    <row r="205" spans="1:60" x14ac:dyDescent="0.25">
      <c r="A205" s="78"/>
      <c r="J205" s="78"/>
      <c r="K205" s="78"/>
      <c r="L205" s="78"/>
      <c r="M205" s="78"/>
      <c r="N205" s="78"/>
      <c r="O205" s="78"/>
      <c r="P205" s="78"/>
      <c r="Q205" s="78"/>
      <c r="R205" s="78"/>
      <c r="S205" s="78"/>
      <c r="T205" s="78"/>
      <c r="U205" s="78"/>
      <c r="V205" s="78"/>
      <c r="W205" s="78"/>
      <c r="X205" s="78"/>
      <c r="Y205" s="78"/>
      <c r="Z205" s="78"/>
      <c r="AA205" s="78"/>
      <c r="AB205" s="78"/>
      <c r="AC205" s="78"/>
      <c r="AD205" s="78"/>
      <c r="AE205" s="78"/>
      <c r="AF205" s="78"/>
      <c r="AG205" s="78"/>
      <c r="AH205" s="78"/>
      <c r="AI205" s="78"/>
      <c r="AJ205" s="78"/>
      <c r="AK205" s="78"/>
      <c r="AL205" s="78"/>
      <c r="AM205" s="78"/>
      <c r="AN205" s="78"/>
      <c r="AO205" s="78"/>
      <c r="AP205" s="78"/>
      <c r="AQ205" s="78"/>
      <c r="AR205" s="78"/>
      <c r="AS205" s="78"/>
      <c r="AT205" s="78"/>
      <c r="AU205" s="78"/>
      <c r="AV205" s="78"/>
      <c r="AW205" s="78"/>
      <c r="AX205" s="78"/>
      <c r="AY205" s="78"/>
      <c r="AZ205" s="78"/>
      <c r="BA205" s="78"/>
      <c r="BB205" s="78"/>
      <c r="BC205" s="78"/>
      <c r="BD205" s="78"/>
      <c r="BE205" s="78"/>
      <c r="BF205" s="78"/>
      <c r="BG205" s="78"/>
      <c r="BH205" s="78"/>
    </row>
    <row r="206" spans="1:60" x14ac:dyDescent="0.25">
      <c r="A206" s="78"/>
      <c r="J206" s="78"/>
      <c r="K206" s="78"/>
      <c r="L206" s="78"/>
      <c r="M206" s="78"/>
      <c r="N206" s="78"/>
      <c r="O206" s="78"/>
      <c r="P206" s="78"/>
      <c r="Q206" s="78"/>
      <c r="R206" s="78"/>
      <c r="S206" s="78"/>
      <c r="T206" s="78"/>
      <c r="U206" s="78"/>
      <c r="V206" s="78"/>
      <c r="W206" s="78"/>
      <c r="X206" s="78"/>
      <c r="Y206" s="78"/>
      <c r="Z206" s="78"/>
      <c r="AA206" s="78"/>
      <c r="AB206" s="78"/>
      <c r="AC206" s="78"/>
      <c r="AD206" s="78"/>
      <c r="AE206" s="78"/>
      <c r="AF206" s="78"/>
      <c r="AG206" s="78"/>
      <c r="AH206" s="78"/>
      <c r="AI206" s="78"/>
      <c r="AJ206" s="78"/>
      <c r="AK206" s="78"/>
      <c r="AL206" s="78"/>
      <c r="AM206" s="78"/>
      <c r="AN206" s="78"/>
      <c r="AO206" s="78"/>
      <c r="AP206" s="78"/>
      <c r="AQ206" s="78"/>
      <c r="AR206" s="78"/>
      <c r="AS206" s="78"/>
      <c r="AT206" s="78"/>
      <c r="AU206" s="78"/>
      <c r="AV206" s="78"/>
      <c r="AW206" s="78"/>
      <c r="AX206" s="78"/>
      <c r="AY206" s="78"/>
      <c r="AZ206" s="78"/>
      <c r="BA206" s="78"/>
      <c r="BB206" s="78"/>
      <c r="BC206" s="78"/>
      <c r="BD206" s="78"/>
      <c r="BE206" s="78"/>
      <c r="BF206" s="78"/>
      <c r="BG206" s="78"/>
      <c r="BH206" s="78"/>
    </row>
    <row r="207" spans="1:60" x14ac:dyDescent="0.25">
      <c r="A207" s="78"/>
      <c r="J207" s="78"/>
      <c r="K207" s="78"/>
      <c r="L207" s="78"/>
      <c r="M207" s="78"/>
      <c r="N207" s="78"/>
      <c r="O207" s="78"/>
      <c r="P207" s="78"/>
      <c r="Q207" s="78"/>
      <c r="R207" s="78"/>
      <c r="S207" s="78"/>
      <c r="T207" s="78"/>
      <c r="U207" s="78"/>
      <c r="V207" s="78"/>
      <c r="W207" s="78"/>
      <c r="X207" s="78"/>
      <c r="Y207" s="78"/>
      <c r="Z207" s="78"/>
      <c r="AA207" s="78"/>
      <c r="AB207" s="78"/>
      <c r="AC207" s="78"/>
      <c r="AD207" s="78"/>
      <c r="AE207" s="78"/>
      <c r="AF207" s="78"/>
      <c r="AG207" s="78"/>
      <c r="AH207" s="78"/>
      <c r="AI207" s="78"/>
      <c r="AJ207" s="78"/>
      <c r="AK207" s="78"/>
      <c r="AL207" s="78"/>
      <c r="AM207" s="78"/>
      <c r="AN207" s="78"/>
      <c r="AO207" s="78"/>
      <c r="AP207" s="78"/>
      <c r="AQ207" s="78"/>
      <c r="AR207" s="78"/>
      <c r="AS207" s="78"/>
      <c r="AT207" s="78"/>
      <c r="AU207" s="78"/>
      <c r="AV207" s="78"/>
      <c r="AW207" s="78"/>
      <c r="AX207" s="78"/>
      <c r="AY207" s="78"/>
      <c r="AZ207" s="78"/>
      <c r="BA207" s="78"/>
      <c r="BB207" s="78"/>
      <c r="BC207" s="78"/>
      <c r="BD207" s="78"/>
      <c r="BE207" s="78"/>
      <c r="BF207" s="78"/>
      <c r="BG207" s="78"/>
      <c r="BH207" s="78"/>
    </row>
    <row r="208" spans="1:60" x14ac:dyDescent="0.25">
      <c r="A208" s="78"/>
      <c r="J208" s="78"/>
      <c r="K208" s="78"/>
      <c r="L208" s="78"/>
      <c r="M208" s="78"/>
      <c r="N208" s="78"/>
      <c r="O208" s="78"/>
      <c r="P208" s="78"/>
      <c r="Q208" s="78"/>
      <c r="R208" s="78"/>
      <c r="S208" s="78"/>
      <c r="T208" s="78"/>
      <c r="U208" s="78"/>
      <c r="V208" s="78"/>
      <c r="W208" s="78"/>
      <c r="X208" s="78"/>
      <c r="Y208" s="78"/>
      <c r="Z208" s="78"/>
      <c r="AA208" s="78"/>
      <c r="AB208" s="78"/>
      <c r="AC208" s="78"/>
      <c r="AD208" s="78"/>
      <c r="AE208" s="78"/>
      <c r="AF208" s="78"/>
      <c r="AG208" s="78"/>
      <c r="AH208" s="78"/>
      <c r="AI208" s="78"/>
      <c r="AJ208" s="78"/>
      <c r="AK208" s="78"/>
      <c r="AL208" s="78"/>
      <c r="AM208" s="78"/>
      <c r="AN208" s="78"/>
      <c r="AO208" s="78"/>
      <c r="AP208" s="78"/>
      <c r="AQ208" s="78"/>
      <c r="AR208" s="78"/>
      <c r="AS208" s="78"/>
      <c r="AT208" s="78"/>
      <c r="AU208" s="78"/>
      <c r="AV208" s="78"/>
      <c r="AW208" s="78"/>
      <c r="AX208" s="78"/>
      <c r="AY208" s="78"/>
      <c r="AZ208" s="78"/>
      <c r="BA208" s="78"/>
      <c r="BB208" s="78"/>
      <c r="BC208" s="78"/>
      <c r="BD208" s="78"/>
      <c r="BE208" s="78"/>
      <c r="BF208" s="78"/>
      <c r="BG208" s="78"/>
      <c r="BH208" s="78"/>
    </row>
    <row r="209" spans="1:60" x14ac:dyDescent="0.25">
      <c r="A209" s="78"/>
      <c r="J209" s="78"/>
      <c r="K209" s="78"/>
      <c r="L209" s="78"/>
      <c r="M209" s="78"/>
      <c r="N209" s="78"/>
      <c r="O209" s="78"/>
      <c r="P209" s="78"/>
      <c r="Q209" s="78"/>
      <c r="R209" s="78"/>
      <c r="S209" s="78"/>
      <c r="T209" s="78"/>
      <c r="U209" s="78"/>
      <c r="V209" s="78"/>
      <c r="W209" s="78"/>
      <c r="X209" s="78"/>
      <c r="Y209" s="78"/>
      <c r="Z209" s="78"/>
      <c r="AA209" s="78"/>
      <c r="AB209" s="78"/>
      <c r="AC209" s="78"/>
      <c r="AD209" s="78"/>
      <c r="AE209" s="78"/>
      <c r="AF209" s="78"/>
      <c r="AG209" s="78"/>
      <c r="AH209" s="78"/>
      <c r="AI209" s="78"/>
      <c r="AJ209" s="78"/>
      <c r="AK209" s="78"/>
      <c r="AL209" s="78"/>
      <c r="AM209" s="78"/>
      <c r="AN209" s="78"/>
      <c r="AO209" s="78"/>
      <c r="AP209" s="78"/>
      <c r="AQ209" s="78"/>
      <c r="AR209" s="78"/>
      <c r="AS209" s="78"/>
      <c r="AT209" s="78"/>
      <c r="AU209" s="78"/>
      <c r="AV209" s="78"/>
      <c r="AW209" s="78"/>
      <c r="AX209" s="78"/>
      <c r="AY209" s="78"/>
      <c r="AZ209" s="78"/>
      <c r="BA209" s="78"/>
      <c r="BB209" s="78"/>
      <c r="BC209" s="78"/>
      <c r="BD209" s="78"/>
      <c r="BE209" s="78"/>
      <c r="BF209" s="78"/>
      <c r="BG209" s="78"/>
      <c r="BH209" s="78"/>
    </row>
    <row r="210" spans="1:60" x14ac:dyDescent="0.25">
      <c r="A210" s="78"/>
      <c r="J210" s="78"/>
      <c r="K210" s="78"/>
      <c r="L210" s="78"/>
      <c r="M210" s="78"/>
      <c r="N210" s="78"/>
      <c r="O210" s="78"/>
      <c r="P210" s="78"/>
      <c r="Q210" s="78"/>
      <c r="R210" s="78"/>
      <c r="S210" s="78"/>
      <c r="T210" s="78"/>
      <c r="U210" s="78"/>
      <c r="V210" s="78"/>
      <c r="W210" s="78"/>
      <c r="X210" s="78"/>
      <c r="Y210" s="78"/>
      <c r="Z210" s="78"/>
      <c r="AA210" s="78"/>
      <c r="AB210" s="78"/>
      <c r="AC210" s="78"/>
      <c r="AD210" s="78"/>
      <c r="AE210" s="78"/>
      <c r="AF210" s="78"/>
      <c r="AG210" s="78"/>
      <c r="AH210" s="78"/>
      <c r="AI210" s="78"/>
      <c r="AJ210" s="78"/>
      <c r="AK210" s="78"/>
      <c r="AL210" s="78"/>
      <c r="AM210" s="78"/>
      <c r="AN210" s="78"/>
      <c r="AO210" s="78"/>
      <c r="AP210" s="78"/>
      <c r="AQ210" s="78"/>
      <c r="AR210" s="78"/>
      <c r="AS210" s="78"/>
      <c r="AT210" s="78"/>
      <c r="AU210" s="78"/>
      <c r="AV210" s="78"/>
      <c r="AW210" s="78"/>
      <c r="AX210" s="78"/>
      <c r="AY210" s="78"/>
      <c r="AZ210" s="78"/>
      <c r="BA210" s="78"/>
      <c r="BB210" s="78"/>
      <c r="BC210" s="78"/>
      <c r="BD210" s="78"/>
      <c r="BE210" s="78"/>
      <c r="BF210" s="78"/>
      <c r="BG210" s="78"/>
      <c r="BH210" s="78"/>
    </row>
    <row r="211" spans="1:60" x14ac:dyDescent="0.25">
      <c r="A211" s="78"/>
      <c r="J211" s="78"/>
      <c r="K211" s="78"/>
      <c r="L211" s="78"/>
      <c r="M211" s="78"/>
      <c r="N211" s="78"/>
      <c r="O211" s="78"/>
      <c r="P211" s="78"/>
      <c r="Q211" s="78"/>
      <c r="R211" s="78"/>
      <c r="S211" s="78"/>
      <c r="T211" s="78"/>
      <c r="U211" s="78"/>
      <c r="V211" s="78"/>
      <c r="W211" s="78"/>
      <c r="X211" s="78"/>
      <c r="Y211" s="78"/>
      <c r="Z211" s="78"/>
      <c r="AA211" s="78"/>
      <c r="AB211" s="78"/>
      <c r="AC211" s="78"/>
      <c r="AD211" s="78"/>
      <c r="AE211" s="78"/>
      <c r="AF211" s="78"/>
      <c r="AG211" s="78"/>
      <c r="AH211" s="78"/>
      <c r="AI211" s="78"/>
      <c r="AJ211" s="78"/>
      <c r="AK211" s="78"/>
      <c r="AL211" s="78"/>
      <c r="AM211" s="78"/>
      <c r="AN211" s="78"/>
      <c r="AO211" s="78"/>
      <c r="AP211" s="78"/>
      <c r="AQ211" s="78"/>
      <c r="AR211" s="78"/>
      <c r="AS211" s="78"/>
      <c r="AT211" s="78"/>
      <c r="AU211" s="78"/>
      <c r="AV211" s="78"/>
      <c r="AW211" s="78"/>
      <c r="AX211" s="78"/>
      <c r="AY211" s="78"/>
      <c r="AZ211" s="78"/>
      <c r="BA211" s="78"/>
      <c r="BB211" s="78"/>
      <c r="BC211" s="78"/>
      <c r="BD211" s="78"/>
      <c r="BE211" s="78"/>
      <c r="BF211" s="78"/>
      <c r="BG211" s="78"/>
      <c r="BH211" s="78"/>
    </row>
    <row r="212" spans="1:60" x14ac:dyDescent="0.25">
      <c r="A212" s="78"/>
      <c r="J212" s="78"/>
      <c r="K212" s="78"/>
      <c r="L212" s="78"/>
      <c r="M212" s="78"/>
      <c r="N212" s="78"/>
      <c r="O212" s="78"/>
      <c r="P212" s="78"/>
      <c r="Q212" s="78"/>
      <c r="R212" s="78"/>
      <c r="S212" s="78"/>
      <c r="T212" s="78"/>
      <c r="U212" s="78"/>
      <c r="V212" s="78"/>
      <c r="W212" s="78"/>
      <c r="X212" s="78"/>
      <c r="Y212" s="78"/>
      <c r="Z212" s="78"/>
      <c r="AA212" s="78"/>
      <c r="AB212" s="78"/>
      <c r="AC212" s="78"/>
      <c r="AD212" s="78"/>
      <c r="AE212" s="78"/>
      <c r="AF212" s="78"/>
      <c r="AG212" s="78"/>
      <c r="AH212" s="78"/>
      <c r="AI212" s="78"/>
      <c r="AJ212" s="78"/>
      <c r="AK212" s="78"/>
      <c r="AL212" s="78"/>
      <c r="AM212" s="78"/>
      <c r="AN212" s="78"/>
      <c r="AO212" s="78"/>
      <c r="AP212" s="78"/>
      <c r="AQ212" s="78"/>
      <c r="AR212" s="78"/>
      <c r="AS212" s="78"/>
      <c r="AT212" s="78"/>
      <c r="AU212" s="78"/>
      <c r="AV212" s="78"/>
      <c r="AW212" s="78"/>
      <c r="AX212" s="78"/>
      <c r="AY212" s="78"/>
      <c r="AZ212" s="78"/>
      <c r="BA212" s="78"/>
      <c r="BB212" s="78"/>
      <c r="BC212" s="78"/>
      <c r="BD212" s="78"/>
      <c r="BE212" s="78"/>
      <c r="BF212" s="78"/>
      <c r="BG212" s="78"/>
      <c r="BH212" s="78"/>
    </row>
    <row r="213" spans="1:60" x14ac:dyDescent="0.25">
      <c r="A213" s="78"/>
      <c r="J213" s="78"/>
      <c r="K213" s="78"/>
      <c r="L213" s="78"/>
      <c r="M213" s="78"/>
      <c r="N213" s="78"/>
      <c r="O213" s="78"/>
      <c r="P213" s="78"/>
      <c r="Q213" s="78"/>
      <c r="R213" s="78"/>
      <c r="S213" s="78"/>
      <c r="T213" s="78"/>
      <c r="U213" s="78"/>
      <c r="V213" s="78"/>
      <c r="W213" s="78"/>
      <c r="X213" s="78"/>
      <c r="Y213" s="78"/>
      <c r="Z213" s="78"/>
      <c r="AA213" s="78"/>
      <c r="AB213" s="78"/>
      <c r="AC213" s="78"/>
      <c r="AD213" s="78"/>
      <c r="AE213" s="78"/>
      <c r="AF213" s="78"/>
      <c r="AG213" s="78"/>
      <c r="AH213" s="78"/>
      <c r="AI213" s="78"/>
      <c r="AJ213" s="78"/>
      <c r="AK213" s="78"/>
      <c r="AL213" s="78"/>
      <c r="AM213" s="78"/>
      <c r="AN213" s="78"/>
      <c r="AO213" s="78"/>
      <c r="AP213" s="78"/>
      <c r="AQ213" s="78"/>
      <c r="AR213" s="78"/>
      <c r="AS213" s="78"/>
      <c r="AT213" s="78"/>
      <c r="AU213" s="78"/>
      <c r="AV213" s="78"/>
      <c r="AW213" s="78"/>
      <c r="AX213" s="78"/>
      <c r="AY213" s="78"/>
      <c r="AZ213" s="78"/>
      <c r="BA213" s="78"/>
      <c r="BB213" s="78"/>
      <c r="BC213" s="78"/>
      <c r="BD213" s="78"/>
      <c r="BE213" s="78"/>
      <c r="BF213" s="78"/>
      <c r="BG213" s="78"/>
      <c r="BH213" s="78"/>
    </row>
    <row r="214" spans="1:60" x14ac:dyDescent="0.25">
      <c r="A214" s="78"/>
      <c r="J214" s="78"/>
      <c r="K214" s="78"/>
      <c r="L214" s="7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c r="BG214" s="78"/>
      <c r="BH214" s="78"/>
    </row>
    <row r="215" spans="1:60" x14ac:dyDescent="0.25">
      <c r="A215" s="78"/>
      <c r="J215" s="78"/>
      <c r="K215" s="78"/>
      <c r="L215" s="78"/>
      <c r="M215" s="78"/>
      <c r="N215" s="78"/>
      <c r="O215" s="78"/>
      <c r="P215" s="78"/>
      <c r="Q215" s="78"/>
      <c r="R215" s="78"/>
      <c r="S215" s="78"/>
      <c r="T215" s="78"/>
      <c r="U215" s="78"/>
      <c r="V215" s="78"/>
      <c r="W215" s="78"/>
      <c r="X215" s="78"/>
      <c r="Y215" s="78"/>
      <c r="Z215" s="78"/>
      <c r="AA215" s="78"/>
      <c r="AB215" s="78"/>
      <c r="AC215" s="78"/>
      <c r="AD215" s="78"/>
      <c r="AE215" s="78"/>
      <c r="AF215" s="78"/>
      <c r="AG215" s="78"/>
      <c r="AH215" s="78"/>
      <c r="AI215" s="78"/>
      <c r="AJ215" s="78"/>
      <c r="AK215" s="78"/>
      <c r="AL215" s="78"/>
      <c r="AM215" s="78"/>
      <c r="AN215" s="78"/>
      <c r="AO215" s="78"/>
      <c r="AP215" s="78"/>
      <c r="AQ215" s="78"/>
      <c r="AR215" s="78"/>
      <c r="AS215" s="78"/>
      <c r="AT215" s="78"/>
      <c r="AU215" s="78"/>
      <c r="AV215" s="78"/>
      <c r="AW215" s="78"/>
      <c r="AX215" s="78"/>
      <c r="AY215" s="78"/>
      <c r="AZ215" s="78"/>
      <c r="BA215" s="78"/>
      <c r="BB215" s="78"/>
      <c r="BC215" s="78"/>
      <c r="BD215" s="78"/>
      <c r="BE215" s="78"/>
      <c r="BF215" s="78"/>
      <c r="BG215" s="78"/>
      <c r="BH215" s="78"/>
    </row>
    <row r="216" spans="1:60" x14ac:dyDescent="0.25">
      <c r="A216" s="78"/>
      <c r="J216" s="78"/>
      <c r="K216" s="78"/>
      <c r="L216" s="78"/>
      <c r="M216" s="78"/>
      <c r="N216" s="78"/>
      <c r="O216" s="78"/>
      <c r="P216" s="78"/>
      <c r="Q216" s="78"/>
      <c r="R216" s="78"/>
      <c r="S216" s="78"/>
      <c r="T216" s="78"/>
      <c r="U216" s="78"/>
      <c r="V216" s="78"/>
      <c r="W216" s="78"/>
      <c r="X216" s="78"/>
      <c r="Y216" s="78"/>
      <c r="Z216" s="78"/>
      <c r="AA216" s="78"/>
      <c r="AB216" s="78"/>
      <c r="AC216" s="78"/>
      <c r="AD216" s="78"/>
      <c r="AE216" s="78"/>
      <c r="AF216" s="78"/>
      <c r="AG216" s="78"/>
      <c r="AH216" s="78"/>
      <c r="AI216" s="78"/>
      <c r="AJ216" s="78"/>
      <c r="AK216" s="78"/>
      <c r="AL216" s="78"/>
      <c r="AM216" s="78"/>
      <c r="AN216" s="78"/>
      <c r="AO216" s="78"/>
      <c r="AP216" s="78"/>
      <c r="AQ216" s="78"/>
      <c r="AR216" s="78"/>
      <c r="AS216" s="78"/>
      <c r="AT216" s="78"/>
      <c r="AU216" s="78"/>
      <c r="AV216" s="78"/>
      <c r="AW216" s="78"/>
      <c r="AX216" s="78"/>
      <c r="AY216" s="78"/>
      <c r="AZ216" s="78"/>
      <c r="BA216" s="78"/>
      <c r="BB216" s="78"/>
      <c r="BC216" s="78"/>
      <c r="BD216" s="78"/>
      <c r="BE216" s="78"/>
      <c r="BF216" s="78"/>
      <c r="BG216" s="78"/>
      <c r="BH216" s="78"/>
    </row>
    <row r="217" spans="1:60" x14ac:dyDescent="0.25">
      <c r="A217" s="78"/>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78"/>
      <c r="AS217" s="78"/>
      <c r="AT217" s="78"/>
      <c r="AU217" s="78"/>
      <c r="AV217" s="78"/>
      <c r="AW217" s="78"/>
      <c r="AX217" s="78"/>
      <c r="AY217" s="78"/>
      <c r="AZ217" s="78"/>
      <c r="BA217" s="78"/>
      <c r="BB217" s="78"/>
      <c r="BC217" s="78"/>
      <c r="BD217" s="78"/>
      <c r="BE217" s="78"/>
      <c r="BF217" s="78"/>
      <c r="BG217" s="78"/>
      <c r="BH217" s="78"/>
    </row>
    <row r="218" spans="1:60" x14ac:dyDescent="0.25">
      <c r="A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78"/>
      <c r="AS218" s="78"/>
      <c r="AT218" s="78"/>
      <c r="AU218" s="78"/>
      <c r="AV218" s="78"/>
      <c r="AW218" s="78"/>
      <c r="AX218" s="78"/>
      <c r="AY218" s="78"/>
      <c r="AZ218" s="78"/>
      <c r="BA218" s="78"/>
      <c r="BB218" s="78"/>
      <c r="BC218" s="78"/>
      <c r="BD218" s="78"/>
      <c r="BE218" s="78"/>
      <c r="BF218" s="78"/>
      <c r="BG218" s="78"/>
      <c r="BH218" s="78"/>
    </row>
    <row r="219" spans="1:60" x14ac:dyDescent="0.25">
      <c r="A219" s="78"/>
      <c r="J219" s="78"/>
      <c r="K219" s="78"/>
      <c r="L219" s="78"/>
      <c r="M219" s="78"/>
      <c r="N219" s="78"/>
      <c r="O219" s="78"/>
      <c r="P219" s="78"/>
      <c r="Q219" s="78"/>
      <c r="R219" s="78"/>
      <c r="S219" s="78"/>
      <c r="T219" s="78"/>
      <c r="U219" s="78"/>
      <c r="V219" s="78"/>
      <c r="W219" s="78"/>
      <c r="X219" s="78"/>
      <c r="Y219" s="78"/>
      <c r="Z219" s="78"/>
      <c r="AA219" s="78"/>
      <c r="AB219" s="78"/>
      <c r="AC219" s="78"/>
      <c r="AD219" s="78"/>
      <c r="AE219" s="78"/>
      <c r="AF219" s="78"/>
      <c r="AG219" s="78"/>
      <c r="AH219" s="78"/>
      <c r="AI219" s="78"/>
      <c r="AJ219" s="78"/>
      <c r="AK219" s="78"/>
      <c r="AL219" s="78"/>
      <c r="AM219" s="78"/>
      <c r="AN219" s="78"/>
      <c r="AO219" s="78"/>
      <c r="AP219" s="78"/>
      <c r="AQ219" s="78"/>
      <c r="AR219" s="78"/>
      <c r="AS219" s="78"/>
      <c r="AT219" s="78"/>
      <c r="AU219" s="78"/>
      <c r="AV219" s="78"/>
      <c r="AW219" s="78"/>
      <c r="AX219" s="78"/>
      <c r="AY219" s="78"/>
      <c r="AZ219" s="78"/>
      <c r="BA219" s="78"/>
      <c r="BB219" s="78"/>
      <c r="BC219" s="78"/>
      <c r="BD219" s="78"/>
      <c r="BE219" s="78"/>
      <c r="BF219" s="78"/>
      <c r="BG219" s="78"/>
      <c r="BH219" s="78"/>
    </row>
    <row r="220" spans="1:60" x14ac:dyDescent="0.25">
      <c r="A220" s="78"/>
      <c r="J220" s="78"/>
      <c r="K220" s="78"/>
      <c r="L220" s="78"/>
      <c r="M220" s="78"/>
      <c r="N220" s="78"/>
      <c r="O220" s="78"/>
      <c r="P220" s="78"/>
      <c r="Q220" s="78"/>
      <c r="R220" s="78"/>
      <c r="S220" s="78"/>
      <c r="T220" s="78"/>
      <c r="U220" s="78"/>
      <c r="V220" s="78"/>
      <c r="W220" s="78"/>
      <c r="X220" s="78"/>
      <c r="Y220" s="78"/>
      <c r="Z220" s="78"/>
      <c r="AA220" s="78"/>
      <c r="AB220" s="78"/>
      <c r="AC220" s="78"/>
      <c r="AD220" s="78"/>
      <c r="AE220" s="78"/>
      <c r="AF220" s="78"/>
      <c r="AG220" s="78"/>
      <c r="AH220" s="78"/>
      <c r="AI220" s="78"/>
      <c r="AJ220" s="78"/>
      <c r="AK220" s="78"/>
      <c r="AL220" s="78"/>
      <c r="AM220" s="78"/>
      <c r="AN220" s="78"/>
      <c r="AO220" s="78"/>
      <c r="AP220" s="78"/>
      <c r="AQ220" s="78"/>
      <c r="AR220" s="78"/>
      <c r="AS220" s="78"/>
      <c r="AT220" s="78"/>
      <c r="AU220" s="78"/>
      <c r="AV220" s="78"/>
      <c r="AW220" s="78"/>
      <c r="AX220" s="78"/>
      <c r="AY220" s="78"/>
      <c r="AZ220" s="78"/>
      <c r="BA220" s="78"/>
      <c r="BB220" s="78"/>
      <c r="BC220" s="78"/>
      <c r="BD220" s="78"/>
      <c r="BE220" s="78"/>
      <c r="BF220" s="78"/>
      <c r="BG220" s="78"/>
      <c r="BH220" s="78"/>
    </row>
    <row r="221" spans="1:60" x14ac:dyDescent="0.25">
      <c r="A221" s="78"/>
      <c r="J221" s="78"/>
      <c r="K221" s="78"/>
      <c r="L221" s="78"/>
      <c r="M221" s="78"/>
      <c r="N221" s="78"/>
      <c r="O221" s="78"/>
      <c r="P221" s="78"/>
      <c r="Q221" s="78"/>
      <c r="R221" s="78"/>
      <c r="S221" s="78"/>
      <c r="T221" s="78"/>
      <c r="U221" s="78"/>
      <c r="V221" s="78"/>
      <c r="W221" s="78"/>
      <c r="X221" s="78"/>
      <c r="Y221" s="78"/>
      <c r="Z221" s="78"/>
      <c r="AA221" s="78"/>
      <c r="AB221" s="78"/>
      <c r="AC221" s="78"/>
      <c r="AD221" s="78"/>
      <c r="AE221" s="78"/>
      <c r="AF221" s="78"/>
      <c r="AG221" s="78"/>
      <c r="AH221" s="78"/>
      <c r="AI221" s="78"/>
      <c r="AJ221" s="78"/>
      <c r="AK221" s="78"/>
      <c r="AL221" s="78"/>
      <c r="AM221" s="78"/>
      <c r="AN221" s="78"/>
      <c r="AO221" s="78"/>
      <c r="AP221" s="78"/>
      <c r="AQ221" s="78"/>
      <c r="AR221" s="78"/>
      <c r="AS221" s="78"/>
      <c r="AT221" s="78"/>
      <c r="AU221" s="78"/>
      <c r="AV221" s="78"/>
      <c r="AW221" s="78"/>
      <c r="AX221" s="78"/>
      <c r="AY221" s="78"/>
      <c r="AZ221" s="78"/>
      <c r="BA221" s="78"/>
      <c r="BB221" s="78"/>
      <c r="BC221" s="78"/>
      <c r="BD221" s="78"/>
      <c r="BE221" s="78"/>
      <c r="BF221" s="78"/>
      <c r="BG221" s="78"/>
      <c r="BH221" s="78"/>
    </row>
    <row r="222" spans="1:60" x14ac:dyDescent="0.25">
      <c r="A222" s="78"/>
      <c r="J222" s="78"/>
      <c r="K222" s="78"/>
      <c r="L222" s="78"/>
      <c r="M222" s="78"/>
      <c r="N222" s="78"/>
      <c r="O222" s="78"/>
      <c r="P222" s="78"/>
      <c r="Q222" s="78"/>
      <c r="R222" s="78"/>
      <c r="S222" s="78"/>
      <c r="T222" s="78"/>
      <c r="U222" s="78"/>
      <c r="V222" s="78"/>
      <c r="W222" s="78"/>
      <c r="X222" s="78"/>
      <c r="Y222" s="78"/>
      <c r="Z222" s="78"/>
      <c r="AA222" s="78"/>
      <c r="AB222" s="78"/>
      <c r="AC222" s="78"/>
      <c r="AD222" s="78"/>
      <c r="AE222" s="78"/>
      <c r="AF222" s="78"/>
      <c r="AG222" s="78"/>
      <c r="AH222" s="78"/>
      <c r="AI222" s="78"/>
      <c r="AJ222" s="78"/>
      <c r="AK222" s="78"/>
      <c r="AL222" s="78"/>
      <c r="AM222" s="78"/>
      <c r="AN222" s="78"/>
      <c r="AO222" s="78"/>
      <c r="AP222" s="78"/>
      <c r="AQ222" s="78"/>
      <c r="AR222" s="78"/>
      <c r="AS222" s="78"/>
      <c r="AT222" s="78"/>
      <c r="AU222" s="78"/>
      <c r="AV222" s="78"/>
      <c r="AW222" s="78"/>
      <c r="AX222" s="78"/>
      <c r="AY222" s="78"/>
      <c r="AZ222" s="78"/>
      <c r="BA222" s="78"/>
      <c r="BB222" s="78"/>
      <c r="BC222" s="78"/>
      <c r="BD222" s="78"/>
      <c r="BE222" s="78"/>
      <c r="BF222" s="78"/>
      <c r="BG222" s="78"/>
      <c r="BH222" s="78"/>
    </row>
    <row r="223" spans="1:60" x14ac:dyDescent="0.25">
      <c r="A223" s="78"/>
      <c r="J223" s="78"/>
      <c r="K223" s="78"/>
      <c r="L223" s="78"/>
      <c r="M223" s="78"/>
      <c r="N223" s="78"/>
      <c r="O223" s="78"/>
      <c r="P223" s="78"/>
      <c r="Q223" s="78"/>
      <c r="R223" s="78"/>
      <c r="S223" s="78"/>
      <c r="T223" s="78"/>
      <c r="U223" s="78"/>
      <c r="V223" s="78"/>
      <c r="W223" s="78"/>
      <c r="X223" s="78"/>
      <c r="Y223" s="78"/>
      <c r="Z223" s="78"/>
      <c r="AA223" s="78"/>
      <c r="AB223" s="78"/>
      <c r="AC223" s="78"/>
      <c r="AD223" s="78"/>
      <c r="AE223" s="78"/>
      <c r="AF223" s="78"/>
      <c r="AG223" s="78"/>
      <c r="AH223" s="78"/>
      <c r="AI223" s="78"/>
      <c r="AJ223" s="78"/>
      <c r="AK223" s="78"/>
      <c r="AL223" s="78"/>
      <c r="AM223" s="78"/>
      <c r="AN223" s="78"/>
      <c r="AO223" s="78"/>
      <c r="AP223" s="78"/>
      <c r="AQ223" s="78"/>
      <c r="AR223" s="78"/>
      <c r="AS223" s="78"/>
      <c r="AT223" s="78"/>
      <c r="AU223" s="78"/>
      <c r="AV223" s="78"/>
      <c r="AW223" s="78"/>
      <c r="AX223" s="78"/>
      <c r="AY223" s="78"/>
      <c r="AZ223" s="78"/>
      <c r="BA223" s="78"/>
      <c r="BB223" s="78"/>
      <c r="BC223" s="78"/>
      <c r="BD223" s="78"/>
      <c r="BE223" s="78"/>
      <c r="BF223" s="78"/>
      <c r="BG223" s="78"/>
      <c r="BH223" s="78"/>
    </row>
    <row r="224" spans="1:60" x14ac:dyDescent="0.25">
      <c r="A224" s="78"/>
      <c r="J224" s="78"/>
      <c r="K224" s="78"/>
      <c r="L224" s="78"/>
      <c r="M224" s="78"/>
      <c r="N224" s="78"/>
      <c r="O224" s="78"/>
      <c r="P224" s="78"/>
      <c r="Q224" s="78"/>
      <c r="R224" s="78"/>
      <c r="S224" s="78"/>
      <c r="T224" s="78"/>
      <c r="U224" s="78"/>
      <c r="V224" s="78"/>
      <c r="W224" s="78"/>
      <c r="X224" s="78"/>
      <c r="Y224" s="78"/>
      <c r="Z224" s="78"/>
      <c r="AA224" s="78"/>
      <c r="AB224" s="78"/>
      <c r="AC224" s="78"/>
      <c r="AD224" s="78"/>
      <c r="AE224" s="78"/>
      <c r="AF224" s="78"/>
      <c r="AG224" s="78"/>
      <c r="AH224" s="78"/>
      <c r="AI224" s="78"/>
      <c r="AJ224" s="78"/>
      <c r="AK224" s="78"/>
      <c r="AL224" s="78"/>
      <c r="AM224" s="78"/>
      <c r="AN224" s="78"/>
      <c r="AO224" s="78"/>
      <c r="AP224" s="78"/>
      <c r="AQ224" s="78"/>
      <c r="AR224" s="78"/>
      <c r="AS224" s="78"/>
      <c r="AT224" s="78"/>
      <c r="AU224" s="78"/>
      <c r="AV224" s="78"/>
      <c r="AW224" s="78"/>
      <c r="AX224" s="78"/>
      <c r="AY224" s="78"/>
      <c r="AZ224" s="78"/>
      <c r="BA224" s="78"/>
      <c r="BB224" s="78"/>
      <c r="BC224" s="78"/>
      <c r="BD224" s="78"/>
      <c r="BE224" s="78"/>
      <c r="BF224" s="78"/>
      <c r="BG224" s="78"/>
      <c r="BH224" s="78"/>
    </row>
    <row r="225" spans="1:60" x14ac:dyDescent="0.25">
      <c r="A225" s="78"/>
      <c r="J225" s="78"/>
      <c r="K225" s="78"/>
      <c r="L225" s="78"/>
      <c r="M225" s="78"/>
      <c r="N225" s="78"/>
      <c r="O225" s="78"/>
      <c r="P225" s="78"/>
      <c r="Q225" s="78"/>
      <c r="R225" s="78"/>
      <c r="S225" s="78"/>
      <c r="T225" s="78"/>
      <c r="U225" s="78"/>
      <c r="V225" s="78"/>
      <c r="W225" s="78"/>
      <c r="X225" s="78"/>
      <c r="Y225" s="78"/>
      <c r="Z225" s="78"/>
      <c r="AA225" s="78"/>
      <c r="AB225" s="78"/>
      <c r="AC225" s="78"/>
      <c r="AD225" s="78"/>
      <c r="AE225" s="78"/>
      <c r="AF225" s="78"/>
      <c r="AG225" s="78"/>
      <c r="AH225" s="78"/>
      <c r="AI225" s="78"/>
      <c r="AJ225" s="78"/>
      <c r="AK225" s="78"/>
      <c r="AL225" s="78"/>
      <c r="AM225" s="78"/>
      <c r="AN225" s="78"/>
      <c r="AO225" s="78"/>
      <c r="AP225" s="78"/>
      <c r="AQ225" s="78"/>
      <c r="AR225" s="78"/>
      <c r="AS225" s="78"/>
      <c r="AT225" s="78"/>
      <c r="AU225" s="78"/>
      <c r="AV225" s="78"/>
      <c r="AW225" s="78"/>
      <c r="AX225" s="78"/>
      <c r="AY225" s="78"/>
      <c r="AZ225" s="78"/>
      <c r="BA225" s="78"/>
      <c r="BB225" s="78"/>
      <c r="BC225" s="78"/>
      <c r="BD225" s="78"/>
      <c r="BE225" s="78"/>
      <c r="BF225" s="78"/>
      <c r="BG225" s="78"/>
      <c r="BH225" s="78"/>
    </row>
    <row r="226" spans="1:60" x14ac:dyDescent="0.25">
      <c r="A226" s="78"/>
      <c r="J226" s="78"/>
      <c r="K226" s="78"/>
      <c r="L226" s="78"/>
      <c r="M226" s="78"/>
      <c r="N226" s="78"/>
      <c r="O226" s="78"/>
      <c r="P226" s="78"/>
      <c r="Q226" s="78"/>
      <c r="R226" s="78"/>
      <c r="S226" s="78"/>
      <c r="T226" s="78"/>
      <c r="U226" s="78"/>
      <c r="V226" s="78"/>
      <c r="W226" s="78"/>
      <c r="X226" s="78"/>
      <c r="Y226" s="78"/>
      <c r="Z226" s="78"/>
      <c r="AA226" s="78"/>
      <c r="AB226" s="78"/>
      <c r="AC226" s="78"/>
      <c r="AD226" s="78"/>
      <c r="AE226" s="78"/>
      <c r="AF226" s="78"/>
      <c r="AG226" s="78"/>
      <c r="AH226" s="78"/>
      <c r="AI226" s="78"/>
      <c r="AJ226" s="78"/>
      <c r="AK226" s="78"/>
      <c r="AL226" s="78"/>
      <c r="AM226" s="78"/>
      <c r="AN226" s="78"/>
      <c r="AO226" s="78"/>
      <c r="AP226" s="78"/>
      <c r="AQ226" s="78"/>
      <c r="AR226" s="78"/>
      <c r="AS226" s="78"/>
      <c r="AT226" s="78"/>
      <c r="AU226" s="78"/>
      <c r="AV226" s="78"/>
      <c r="AW226" s="78"/>
      <c r="AX226" s="78"/>
      <c r="AY226" s="78"/>
      <c r="AZ226" s="78"/>
      <c r="BA226" s="78"/>
      <c r="BB226" s="78"/>
      <c r="BC226" s="78"/>
      <c r="BD226" s="78"/>
      <c r="BE226" s="78"/>
      <c r="BF226" s="78"/>
      <c r="BG226" s="78"/>
      <c r="BH226" s="78"/>
    </row>
    <row r="227" spans="1:60" x14ac:dyDescent="0.25">
      <c r="A227" s="78"/>
      <c r="J227" s="78"/>
      <c r="K227" s="78"/>
      <c r="L227" s="78"/>
      <c r="M227" s="78"/>
      <c r="N227" s="78"/>
      <c r="O227" s="78"/>
      <c r="P227" s="78"/>
      <c r="Q227" s="78"/>
      <c r="R227" s="78"/>
      <c r="S227" s="78"/>
      <c r="T227" s="78"/>
      <c r="U227" s="78"/>
      <c r="V227" s="78"/>
      <c r="W227" s="78"/>
      <c r="X227" s="78"/>
      <c r="Y227" s="78"/>
      <c r="Z227" s="78"/>
      <c r="AA227" s="78"/>
      <c r="AB227" s="78"/>
      <c r="AC227" s="78"/>
      <c r="AD227" s="78"/>
      <c r="AE227" s="78"/>
      <c r="AF227" s="78"/>
      <c r="AG227" s="78"/>
      <c r="AH227" s="78"/>
      <c r="AI227" s="78"/>
      <c r="AJ227" s="78"/>
      <c r="AK227" s="78"/>
      <c r="AL227" s="78"/>
      <c r="AM227" s="78"/>
      <c r="AN227" s="78"/>
      <c r="AO227" s="78"/>
      <c r="AP227" s="78"/>
      <c r="AQ227" s="78"/>
      <c r="AR227" s="78"/>
      <c r="AS227" s="78"/>
      <c r="AT227" s="78"/>
      <c r="AU227" s="78"/>
      <c r="AV227" s="78"/>
      <c r="AW227" s="78"/>
      <c r="AX227" s="78"/>
      <c r="AY227" s="78"/>
      <c r="AZ227" s="78"/>
      <c r="BA227" s="78"/>
      <c r="BB227" s="78"/>
      <c r="BC227" s="78"/>
      <c r="BD227" s="78"/>
      <c r="BE227" s="78"/>
      <c r="BF227" s="78"/>
      <c r="BG227" s="78"/>
      <c r="BH227" s="78"/>
    </row>
    <row r="228" spans="1:60" x14ac:dyDescent="0.25">
      <c r="A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78"/>
      <c r="AP228" s="78"/>
      <c r="AQ228" s="78"/>
      <c r="AR228" s="78"/>
      <c r="AS228" s="78"/>
      <c r="AT228" s="78"/>
      <c r="AU228" s="78"/>
      <c r="AV228" s="78"/>
      <c r="AW228" s="78"/>
      <c r="AX228" s="78"/>
      <c r="AY228" s="78"/>
      <c r="AZ228" s="78"/>
      <c r="BA228" s="78"/>
      <c r="BB228" s="78"/>
      <c r="BC228" s="78"/>
      <c r="BD228" s="78"/>
      <c r="BE228" s="78"/>
      <c r="BF228" s="78"/>
      <c r="BG228" s="78"/>
      <c r="BH228" s="78"/>
    </row>
    <row r="229" spans="1:60" x14ac:dyDescent="0.25">
      <c r="A229" s="78"/>
      <c r="J229" s="78"/>
      <c r="K229" s="78"/>
      <c r="L229" s="78"/>
      <c r="M229" s="78"/>
      <c r="N229" s="78"/>
      <c r="O229" s="78"/>
      <c r="P229" s="78"/>
      <c r="Q229" s="78"/>
      <c r="R229" s="78"/>
      <c r="S229" s="78"/>
      <c r="T229" s="78"/>
      <c r="U229" s="78"/>
      <c r="V229" s="78"/>
      <c r="W229" s="78"/>
      <c r="X229" s="78"/>
      <c r="Y229" s="78"/>
      <c r="Z229" s="78"/>
      <c r="AA229" s="78"/>
      <c r="AB229" s="78"/>
      <c r="AC229" s="78"/>
      <c r="AD229" s="78"/>
      <c r="AE229" s="78"/>
      <c r="AF229" s="78"/>
      <c r="AG229" s="78"/>
      <c r="AH229" s="78"/>
      <c r="AI229" s="78"/>
      <c r="AJ229" s="78"/>
      <c r="AK229" s="78"/>
      <c r="AL229" s="78"/>
      <c r="AM229" s="78"/>
      <c r="AN229" s="78"/>
      <c r="AO229" s="78"/>
      <c r="AP229" s="78"/>
      <c r="AQ229" s="78"/>
      <c r="AR229" s="78"/>
      <c r="AS229" s="78"/>
      <c r="AT229" s="78"/>
      <c r="AU229" s="78"/>
      <c r="AV229" s="78"/>
      <c r="AW229" s="78"/>
      <c r="AX229" s="78"/>
      <c r="AY229" s="78"/>
      <c r="AZ229" s="78"/>
      <c r="BA229" s="78"/>
      <c r="BB229" s="78"/>
      <c r="BC229" s="78"/>
      <c r="BD229" s="78"/>
      <c r="BE229" s="78"/>
      <c r="BF229" s="78"/>
      <c r="BG229" s="78"/>
      <c r="BH229" s="78"/>
    </row>
    <row r="230" spans="1:60" x14ac:dyDescent="0.25">
      <c r="A230" s="78"/>
      <c r="J230" s="78"/>
      <c r="K230" s="78"/>
      <c r="L230" s="78"/>
      <c r="M230" s="78"/>
      <c r="N230" s="78"/>
      <c r="O230" s="78"/>
      <c r="P230" s="78"/>
      <c r="Q230" s="78"/>
      <c r="R230" s="78"/>
      <c r="S230" s="78"/>
      <c r="T230" s="78"/>
      <c r="U230" s="78"/>
      <c r="V230" s="78"/>
      <c r="W230" s="78"/>
      <c r="X230" s="78"/>
      <c r="Y230" s="78"/>
      <c r="Z230" s="78"/>
      <c r="AA230" s="78"/>
      <c r="AB230" s="78"/>
      <c r="AC230" s="78"/>
      <c r="AD230" s="78"/>
      <c r="AE230" s="78"/>
      <c r="AF230" s="78"/>
      <c r="AG230" s="78"/>
      <c r="AH230" s="78"/>
      <c r="AI230" s="78"/>
      <c r="AJ230" s="78"/>
      <c r="AK230" s="78"/>
      <c r="AL230" s="78"/>
      <c r="AM230" s="78"/>
      <c r="AN230" s="78"/>
      <c r="AO230" s="78"/>
      <c r="AP230" s="78"/>
      <c r="AQ230" s="78"/>
      <c r="AR230" s="78"/>
      <c r="AS230" s="78"/>
      <c r="AT230" s="78"/>
      <c r="AU230" s="78"/>
      <c r="AV230" s="78"/>
      <c r="AW230" s="78"/>
      <c r="AX230" s="78"/>
      <c r="AY230" s="78"/>
      <c r="AZ230" s="78"/>
      <c r="BA230" s="78"/>
      <c r="BB230" s="78"/>
      <c r="BC230" s="78"/>
      <c r="BD230" s="78"/>
      <c r="BE230" s="78"/>
      <c r="BF230" s="78"/>
      <c r="BG230" s="78"/>
      <c r="BH230" s="78"/>
    </row>
    <row r="231" spans="1:60" x14ac:dyDescent="0.25">
      <c r="A231" s="78"/>
      <c r="J231" s="78"/>
      <c r="K231" s="78"/>
      <c r="L231" s="78"/>
      <c r="M231" s="78"/>
      <c r="N231" s="78"/>
      <c r="O231" s="78"/>
      <c r="P231" s="78"/>
      <c r="Q231" s="78"/>
      <c r="R231" s="78"/>
      <c r="S231" s="78"/>
      <c r="T231" s="78"/>
      <c r="U231" s="78"/>
      <c r="V231" s="78"/>
      <c r="W231" s="78"/>
      <c r="X231" s="78"/>
      <c r="Y231" s="78"/>
      <c r="Z231" s="78"/>
      <c r="AA231" s="78"/>
      <c r="AB231" s="78"/>
      <c r="AC231" s="78"/>
      <c r="AD231" s="78"/>
      <c r="AE231" s="78"/>
      <c r="AF231" s="78"/>
      <c r="AG231" s="78"/>
      <c r="AH231" s="78"/>
      <c r="AI231" s="78"/>
      <c r="AJ231" s="78"/>
      <c r="AK231" s="78"/>
      <c r="AL231" s="78"/>
      <c r="AM231" s="78"/>
      <c r="AN231" s="78"/>
      <c r="AO231" s="78"/>
      <c r="AP231" s="78"/>
      <c r="AQ231" s="78"/>
      <c r="AR231" s="78"/>
      <c r="AS231" s="78"/>
      <c r="AT231" s="78"/>
      <c r="AU231" s="78"/>
      <c r="AV231" s="78"/>
      <c r="AW231" s="78"/>
      <c r="AX231" s="78"/>
      <c r="AY231" s="78"/>
      <c r="AZ231" s="78"/>
      <c r="BA231" s="78"/>
      <c r="BB231" s="78"/>
      <c r="BC231" s="78"/>
      <c r="BD231" s="78"/>
      <c r="BE231" s="78"/>
      <c r="BF231" s="78"/>
      <c r="BG231" s="78"/>
      <c r="BH231" s="78"/>
    </row>
    <row r="232" spans="1:60" x14ac:dyDescent="0.25">
      <c r="A232" s="78"/>
      <c r="J232" s="78"/>
      <c r="K232" s="78"/>
      <c r="L232" s="78"/>
      <c r="M232" s="78"/>
      <c r="N232" s="78"/>
      <c r="O232" s="78"/>
      <c r="P232" s="78"/>
      <c r="Q232" s="78"/>
      <c r="R232" s="78"/>
      <c r="S232" s="78"/>
      <c r="T232" s="78"/>
      <c r="U232" s="78"/>
      <c r="V232" s="78"/>
      <c r="W232" s="78"/>
      <c r="X232" s="78"/>
      <c r="Y232" s="78"/>
      <c r="Z232" s="78"/>
      <c r="AA232" s="78"/>
      <c r="AB232" s="78"/>
      <c r="AC232" s="78"/>
      <c r="AD232" s="78"/>
      <c r="AE232" s="78"/>
      <c r="AF232" s="78"/>
      <c r="AG232" s="78"/>
      <c r="AH232" s="78"/>
      <c r="AI232" s="78"/>
      <c r="AJ232" s="78"/>
      <c r="AK232" s="78"/>
      <c r="AL232" s="78"/>
      <c r="AM232" s="78"/>
      <c r="AN232" s="78"/>
      <c r="AO232" s="78"/>
      <c r="AP232" s="78"/>
      <c r="AQ232" s="78"/>
      <c r="AR232" s="78"/>
      <c r="AS232" s="78"/>
      <c r="AT232" s="78"/>
      <c r="AU232" s="78"/>
      <c r="AV232" s="78"/>
      <c r="AW232" s="78"/>
      <c r="AX232" s="78"/>
      <c r="AY232" s="78"/>
      <c r="AZ232" s="78"/>
      <c r="BA232" s="78"/>
      <c r="BB232" s="78"/>
      <c r="BC232" s="78"/>
      <c r="BD232" s="78"/>
      <c r="BE232" s="78"/>
      <c r="BF232" s="78"/>
      <c r="BG232" s="78"/>
      <c r="BH232" s="78"/>
    </row>
    <row r="233" spans="1:60" x14ac:dyDescent="0.25">
      <c r="A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c r="AM233" s="78"/>
      <c r="AN233" s="78"/>
      <c r="AO233" s="78"/>
      <c r="AP233" s="78"/>
      <c r="AQ233" s="78"/>
      <c r="AR233" s="78"/>
      <c r="AS233" s="78"/>
      <c r="AT233" s="78"/>
      <c r="AU233" s="78"/>
      <c r="AV233" s="78"/>
      <c r="AW233" s="78"/>
      <c r="AX233" s="78"/>
      <c r="AY233" s="78"/>
      <c r="AZ233" s="78"/>
      <c r="BA233" s="78"/>
      <c r="BB233" s="78"/>
      <c r="BC233" s="78"/>
      <c r="BD233" s="78"/>
      <c r="BE233" s="78"/>
      <c r="BF233" s="78"/>
      <c r="BG233" s="78"/>
      <c r="BH233" s="78"/>
    </row>
    <row r="234" spans="1:60" x14ac:dyDescent="0.25">
      <c r="A234" s="78"/>
      <c r="J234" s="78"/>
      <c r="K234" s="78"/>
      <c r="L234" s="78"/>
      <c r="M234" s="78"/>
      <c r="N234" s="78"/>
      <c r="O234" s="78"/>
      <c r="P234" s="78"/>
      <c r="Q234" s="78"/>
      <c r="R234" s="78"/>
      <c r="S234" s="78"/>
      <c r="T234" s="78"/>
      <c r="U234" s="78"/>
      <c r="V234" s="78"/>
      <c r="W234" s="78"/>
      <c r="X234" s="78"/>
      <c r="Y234" s="78"/>
      <c r="Z234" s="78"/>
      <c r="AA234" s="78"/>
      <c r="AB234" s="78"/>
      <c r="AC234" s="78"/>
      <c r="AD234" s="78"/>
      <c r="AE234" s="78"/>
      <c r="AF234" s="78"/>
      <c r="AG234" s="78"/>
      <c r="AH234" s="78"/>
      <c r="AI234" s="78"/>
      <c r="AJ234" s="78"/>
      <c r="AK234" s="78"/>
      <c r="AL234" s="78"/>
      <c r="AM234" s="78"/>
      <c r="AN234" s="78"/>
      <c r="AO234" s="78"/>
      <c r="AP234" s="78"/>
      <c r="AQ234" s="78"/>
      <c r="AR234" s="78"/>
      <c r="AS234" s="78"/>
      <c r="AT234" s="78"/>
      <c r="AU234" s="78"/>
      <c r="AV234" s="78"/>
      <c r="AW234" s="78"/>
      <c r="AX234" s="78"/>
      <c r="AY234" s="78"/>
      <c r="AZ234" s="78"/>
      <c r="BA234" s="78"/>
      <c r="BB234" s="78"/>
      <c r="BC234" s="78"/>
      <c r="BD234" s="78"/>
      <c r="BE234" s="78"/>
      <c r="BF234" s="78"/>
      <c r="BG234" s="78"/>
      <c r="BH234" s="78"/>
    </row>
    <row r="235" spans="1:60" x14ac:dyDescent="0.25">
      <c r="A235" s="78"/>
      <c r="J235" s="78"/>
      <c r="K235" s="78"/>
      <c r="L235" s="78"/>
      <c r="M235" s="78"/>
      <c r="N235" s="78"/>
      <c r="O235" s="78"/>
      <c r="P235" s="78"/>
      <c r="Q235" s="78"/>
      <c r="R235" s="78"/>
      <c r="S235" s="78"/>
      <c r="T235" s="78"/>
      <c r="U235" s="78"/>
      <c r="V235" s="78"/>
      <c r="W235" s="78"/>
      <c r="X235" s="78"/>
      <c r="Y235" s="78"/>
      <c r="Z235" s="78"/>
      <c r="AA235" s="78"/>
      <c r="AB235" s="78"/>
      <c r="AC235" s="78"/>
      <c r="AD235" s="78"/>
      <c r="AE235" s="78"/>
      <c r="AF235" s="78"/>
      <c r="AG235" s="78"/>
      <c r="AH235" s="78"/>
      <c r="AI235" s="78"/>
      <c r="AJ235" s="78"/>
      <c r="AK235" s="78"/>
      <c r="AL235" s="78"/>
      <c r="AM235" s="78"/>
      <c r="AN235" s="78"/>
      <c r="AO235" s="78"/>
      <c r="AP235" s="78"/>
      <c r="AQ235" s="78"/>
      <c r="AR235" s="78"/>
      <c r="AS235" s="78"/>
      <c r="AT235" s="78"/>
      <c r="AU235" s="78"/>
      <c r="AV235" s="78"/>
      <c r="AW235" s="78"/>
      <c r="AX235" s="78"/>
      <c r="AY235" s="78"/>
      <c r="AZ235" s="78"/>
      <c r="BA235" s="78"/>
      <c r="BB235" s="78"/>
      <c r="BC235" s="78"/>
      <c r="BD235" s="78"/>
      <c r="BE235" s="78"/>
      <c r="BF235" s="78"/>
      <c r="BG235" s="78"/>
      <c r="BH235" s="78"/>
    </row>
    <row r="236" spans="1:60" x14ac:dyDescent="0.25">
      <c r="A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c r="AM236" s="78"/>
      <c r="AN236" s="78"/>
      <c r="AO236" s="78"/>
      <c r="AP236" s="78"/>
      <c r="AQ236" s="78"/>
      <c r="AR236" s="78"/>
      <c r="AS236" s="78"/>
      <c r="AT236" s="78"/>
      <c r="AU236" s="78"/>
      <c r="AV236" s="78"/>
      <c r="AW236" s="78"/>
      <c r="AX236" s="78"/>
      <c r="AY236" s="78"/>
      <c r="AZ236" s="78"/>
      <c r="BA236" s="78"/>
      <c r="BB236" s="78"/>
      <c r="BC236" s="78"/>
      <c r="BD236" s="78"/>
      <c r="BE236" s="78"/>
      <c r="BF236" s="78"/>
      <c r="BG236" s="78"/>
      <c r="BH236" s="78"/>
    </row>
    <row r="237" spans="1:60" x14ac:dyDescent="0.25">
      <c r="A237" s="78"/>
      <c r="J237" s="78"/>
      <c r="K237" s="78"/>
      <c r="L237" s="78"/>
      <c r="M237" s="78"/>
      <c r="N237" s="78"/>
      <c r="O237" s="78"/>
      <c r="P237" s="78"/>
      <c r="Q237" s="78"/>
      <c r="R237" s="78"/>
      <c r="S237" s="78"/>
      <c r="T237" s="78"/>
      <c r="U237" s="78"/>
      <c r="V237" s="78"/>
      <c r="W237" s="78"/>
      <c r="X237" s="78"/>
      <c r="Y237" s="78"/>
      <c r="Z237" s="78"/>
      <c r="AA237" s="78"/>
      <c r="AB237" s="78"/>
      <c r="AC237" s="78"/>
      <c r="AD237" s="78"/>
      <c r="AE237" s="78"/>
      <c r="AF237" s="78"/>
      <c r="AG237" s="78"/>
      <c r="AH237" s="78"/>
      <c r="AI237" s="78"/>
      <c r="AJ237" s="78"/>
      <c r="AK237" s="78"/>
      <c r="AL237" s="78"/>
      <c r="AM237" s="78"/>
      <c r="AN237" s="78"/>
      <c r="AO237" s="78"/>
      <c r="AP237" s="78"/>
      <c r="AQ237" s="78"/>
      <c r="AR237" s="78"/>
      <c r="AS237" s="78"/>
      <c r="AT237" s="78"/>
      <c r="AU237" s="78"/>
      <c r="AV237" s="78"/>
      <c r="AW237" s="78"/>
      <c r="AX237" s="78"/>
      <c r="AY237" s="78"/>
      <c r="AZ237" s="78"/>
      <c r="BA237" s="78"/>
      <c r="BB237" s="78"/>
      <c r="BC237" s="78"/>
      <c r="BD237" s="78"/>
      <c r="BE237" s="78"/>
      <c r="BF237" s="78"/>
      <c r="BG237" s="78"/>
      <c r="BH237" s="78"/>
    </row>
    <row r="238" spans="1:60" x14ac:dyDescent="0.25">
      <c r="A238" s="78"/>
      <c r="J238" s="78"/>
      <c r="K238" s="78"/>
      <c r="L238" s="78"/>
      <c r="M238" s="78"/>
      <c r="N238" s="78"/>
      <c r="O238" s="78"/>
      <c r="P238" s="78"/>
      <c r="Q238" s="78"/>
      <c r="R238" s="78"/>
      <c r="S238" s="78"/>
      <c r="T238" s="78"/>
      <c r="U238" s="78"/>
      <c r="V238" s="78"/>
      <c r="W238" s="78"/>
      <c r="X238" s="78"/>
      <c r="Y238" s="78"/>
      <c r="Z238" s="78"/>
      <c r="AA238" s="78"/>
      <c r="AB238" s="78"/>
      <c r="AC238" s="78"/>
      <c r="AD238" s="78"/>
      <c r="AE238" s="78"/>
      <c r="AF238" s="78"/>
      <c r="AG238" s="78"/>
      <c r="AH238" s="78"/>
      <c r="AI238" s="78"/>
      <c r="AJ238" s="78"/>
      <c r="AK238" s="78"/>
      <c r="AL238" s="78"/>
      <c r="AM238" s="78"/>
      <c r="AN238" s="78"/>
      <c r="AO238" s="78"/>
      <c r="AP238" s="78"/>
      <c r="AQ238" s="78"/>
      <c r="AR238" s="78"/>
      <c r="AS238" s="78"/>
      <c r="AT238" s="78"/>
      <c r="AU238" s="78"/>
      <c r="AV238" s="78"/>
      <c r="AW238" s="78"/>
      <c r="AX238" s="78"/>
      <c r="AY238" s="78"/>
      <c r="AZ238" s="78"/>
      <c r="BA238" s="78"/>
      <c r="BB238" s="78"/>
      <c r="BC238" s="78"/>
      <c r="BD238" s="78"/>
      <c r="BE238" s="78"/>
      <c r="BF238" s="78"/>
      <c r="BG238" s="78"/>
      <c r="BH238" s="78"/>
    </row>
    <row r="239" spans="1:60" x14ac:dyDescent="0.25">
      <c r="A239" s="78"/>
      <c r="J239" s="78"/>
      <c r="K239" s="78"/>
      <c r="L239" s="78"/>
      <c r="M239" s="78"/>
      <c r="N239" s="78"/>
      <c r="O239" s="78"/>
      <c r="P239" s="78"/>
      <c r="Q239" s="78"/>
      <c r="R239" s="78"/>
      <c r="S239" s="78"/>
      <c r="T239" s="78"/>
      <c r="U239" s="78"/>
      <c r="V239" s="78"/>
      <c r="W239" s="78"/>
      <c r="X239" s="78"/>
      <c r="Y239" s="78"/>
      <c r="Z239" s="78"/>
      <c r="AA239" s="78"/>
      <c r="AB239" s="78"/>
      <c r="AC239" s="78"/>
      <c r="AD239" s="78"/>
      <c r="AE239" s="78"/>
      <c r="AF239" s="78"/>
      <c r="AG239" s="78"/>
      <c r="AH239" s="78"/>
      <c r="AI239" s="78"/>
      <c r="AJ239" s="78"/>
      <c r="AK239" s="78"/>
      <c r="AL239" s="78"/>
      <c r="AM239" s="78"/>
      <c r="AN239" s="78"/>
      <c r="AO239" s="78"/>
      <c r="AP239" s="78"/>
      <c r="AQ239" s="78"/>
      <c r="AR239" s="78"/>
      <c r="AS239" s="78"/>
      <c r="AT239" s="78"/>
      <c r="AU239" s="78"/>
      <c r="AV239" s="78"/>
      <c r="AW239" s="78"/>
      <c r="AX239" s="78"/>
      <c r="AY239" s="78"/>
      <c r="AZ239" s="78"/>
      <c r="BA239" s="78"/>
      <c r="BB239" s="78"/>
      <c r="BC239" s="78"/>
      <c r="BD239" s="78"/>
      <c r="BE239" s="78"/>
      <c r="BF239" s="78"/>
      <c r="BG239" s="78"/>
      <c r="BH239" s="78"/>
    </row>
    <row r="240" spans="1:60" x14ac:dyDescent="0.25">
      <c r="A240" s="78"/>
      <c r="J240" s="78"/>
      <c r="K240" s="78"/>
      <c r="L240" s="78"/>
      <c r="M240" s="78"/>
      <c r="N240" s="78"/>
      <c r="O240" s="78"/>
      <c r="P240" s="78"/>
      <c r="Q240" s="78"/>
      <c r="R240" s="78"/>
      <c r="S240" s="78"/>
      <c r="T240" s="78"/>
      <c r="U240" s="78"/>
      <c r="V240" s="78"/>
      <c r="W240" s="78"/>
      <c r="X240" s="78"/>
      <c r="Y240" s="78"/>
      <c r="Z240" s="78"/>
      <c r="AA240" s="78"/>
      <c r="AB240" s="78"/>
      <c r="AC240" s="78"/>
      <c r="AD240" s="78"/>
      <c r="AE240" s="78"/>
      <c r="AF240" s="78"/>
      <c r="AG240" s="78"/>
      <c r="AH240" s="78"/>
      <c r="AI240" s="78"/>
      <c r="AJ240" s="78"/>
      <c r="AK240" s="78"/>
      <c r="AL240" s="78"/>
      <c r="AM240" s="78"/>
      <c r="AN240" s="78"/>
      <c r="AO240" s="78"/>
      <c r="AP240" s="78"/>
      <c r="AQ240" s="78"/>
      <c r="AR240" s="78"/>
      <c r="AS240" s="78"/>
      <c r="AT240" s="78"/>
      <c r="AU240" s="78"/>
      <c r="AV240" s="78"/>
      <c r="AW240" s="78"/>
      <c r="AX240" s="78"/>
      <c r="AY240" s="78"/>
      <c r="AZ240" s="78"/>
      <c r="BA240" s="78"/>
      <c r="BB240" s="78"/>
      <c r="BC240" s="78"/>
      <c r="BD240" s="78"/>
      <c r="BE240" s="78"/>
      <c r="BF240" s="78"/>
      <c r="BG240" s="78"/>
      <c r="BH240" s="78"/>
    </row>
    <row r="241" spans="1:60" x14ac:dyDescent="0.25">
      <c r="A241" s="78"/>
      <c r="J241" s="78"/>
      <c r="K241" s="78"/>
      <c r="L241" s="78"/>
      <c r="M241" s="78"/>
      <c r="N241" s="78"/>
      <c r="O241" s="78"/>
      <c r="P241" s="78"/>
      <c r="Q241" s="78"/>
      <c r="R241" s="78"/>
      <c r="S241" s="78"/>
      <c r="T241" s="78"/>
      <c r="U241" s="78"/>
      <c r="V241" s="78"/>
      <c r="W241" s="78"/>
      <c r="X241" s="78"/>
      <c r="Y241" s="78"/>
      <c r="Z241" s="78"/>
      <c r="AA241" s="78"/>
      <c r="AB241" s="78"/>
      <c r="AC241" s="78"/>
      <c r="AD241" s="78"/>
      <c r="AE241" s="78"/>
      <c r="AF241" s="78"/>
      <c r="AG241" s="78"/>
      <c r="AH241" s="78"/>
      <c r="AI241" s="78"/>
      <c r="AJ241" s="78"/>
      <c r="AK241" s="78"/>
      <c r="AL241" s="78"/>
      <c r="AM241" s="78"/>
      <c r="AN241" s="78"/>
      <c r="AO241" s="78"/>
      <c r="AP241" s="78"/>
      <c r="AQ241" s="78"/>
      <c r="AR241" s="78"/>
      <c r="AS241" s="78"/>
      <c r="AT241" s="78"/>
      <c r="AU241" s="78"/>
      <c r="AV241" s="78"/>
      <c r="AW241" s="78"/>
      <c r="AX241" s="78"/>
      <c r="AY241" s="78"/>
      <c r="AZ241" s="78"/>
      <c r="BA241" s="78"/>
      <c r="BB241" s="78"/>
      <c r="BC241" s="78"/>
      <c r="BD241" s="78"/>
      <c r="BE241" s="78"/>
      <c r="BF241" s="78"/>
      <c r="BG241" s="78"/>
      <c r="BH241" s="78"/>
    </row>
    <row r="242" spans="1:60" x14ac:dyDescent="0.25">
      <c r="A242" s="78"/>
      <c r="J242" s="78"/>
      <c r="K242" s="78"/>
      <c r="L242" s="78"/>
      <c r="M242" s="78"/>
      <c r="N242" s="78"/>
      <c r="O242" s="78"/>
      <c r="P242" s="78"/>
      <c r="Q242" s="78"/>
      <c r="R242" s="78"/>
      <c r="S242" s="78"/>
      <c r="T242" s="78"/>
      <c r="U242" s="78"/>
      <c r="V242" s="78"/>
      <c r="W242" s="78"/>
      <c r="X242" s="78"/>
      <c r="Y242" s="78"/>
      <c r="Z242" s="78"/>
      <c r="AA242" s="78"/>
      <c r="AB242" s="78"/>
      <c r="AC242" s="78"/>
      <c r="AD242" s="78"/>
      <c r="AE242" s="78"/>
      <c r="AF242" s="78"/>
      <c r="AG242" s="78"/>
      <c r="AH242" s="78"/>
      <c r="AI242" s="78"/>
      <c r="AJ242" s="78"/>
      <c r="AK242" s="78"/>
      <c r="AL242" s="78"/>
      <c r="AM242" s="78"/>
      <c r="AN242" s="78"/>
      <c r="AO242" s="78"/>
      <c r="AP242" s="78"/>
      <c r="AQ242" s="78"/>
      <c r="AR242" s="78"/>
      <c r="AS242" s="78"/>
      <c r="AT242" s="78"/>
      <c r="AU242" s="78"/>
      <c r="AV242" s="78"/>
      <c r="AW242" s="78"/>
      <c r="AX242" s="78"/>
      <c r="AY242" s="78"/>
      <c r="AZ242" s="78"/>
      <c r="BA242" s="78"/>
      <c r="BB242" s="78"/>
      <c r="BC242" s="78"/>
      <c r="BD242" s="78"/>
      <c r="BE242" s="78"/>
      <c r="BF242" s="78"/>
      <c r="BG242" s="78"/>
      <c r="BH242" s="78"/>
    </row>
    <row r="243" spans="1:60" x14ac:dyDescent="0.25">
      <c r="A243" s="78"/>
      <c r="J243" s="78"/>
      <c r="K243" s="78"/>
      <c r="L243" s="78"/>
      <c r="M243" s="78"/>
      <c r="N243" s="78"/>
      <c r="O243" s="78"/>
      <c r="P243" s="78"/>
      <c r="Q243" s="78"/>
      <c r="R243" s="78"/>
      <c r="S243" s="78"/>
      <c r="T243" s="78"/>
      <c r="U243" s="78"/>
      <c r="V243" s="78"/>
      <c r="W243" s="78"/>
      <c r="X243" s="78"/>
      <c r="Y243" s="78"/>
      <c r="Z243" s="78"/>
      <c r="AA243" s="78"/>
      <c r="AB243" s="78"/>
      <c r="AC243" s="78"/>
      <c r="AD243" s="78"/>
      <c r="AE243" s="78"/>
      <c r="AF243" s="78"/>
      <c r="AG243" s="78"/>
      <c r="AH243" s="78"/>
      <c r="AI243" s="78"/>
      <c r="AJ243" s="78"/>
      <c r="AK243" s="78"/>
      <c r="AL243" s="78"/>
      <c r="AM243" s="78"/>
      <c r="AN243" s="78"/>
      <c r="AO243" s="78"/>
      <c r="AP243" s="78"/>
      <c r="AQ243" s="78"/>
      <c r="AR243" s="78"/>
      <c r="AS243" s="78"/>
      <c r="AT243" s="78"/>
      <c r="AU243" s="78"/>
      <c r="AV243" s="78"/>
      <c r="AW243" s="78"/>
      <c r="AX243" s="78"/>
      <c r="AY243" s="78"/>
      <c r="AZ243" s="78"/>
      <c r="BA243" s="78"/>
      <c r="BB243" s="78"/>
      <c r="BC243" s="78"/>
      <c r="BD243" s="78"/>
      <c r="BE243" s="78"/>
      <c r="BF243" s="78"/>
      <c r="BG243" s="78"/>
      <c r="BH243" s="78"/>
    </row>
    <row r="244" spans="1:60" x14ac:dyDescent="0.25">
      <c r="A244" s="78"/>
      <c r="J244" s="78"/>
      <c r="K244" s="78"/>
      <c r="L244" s="78"/>
      <c r="M244" s="78"/>
      <c r="N244" s="78"/>
      <c r="O244" s="78"/>
      <c r="P244" s="78"/>
      <c r="Q244" s="78"/>
      <c r="R244" s="78"/>
      <c r="S244" s="78"/>
      <c r="T244" s="78"/>
      <c r="U244" s="78"/>
      <c r="V244" s="78"/>
      <c r="W244" s="78"/>
      <c r="X244" s="78"/>
      <c r="Y244" s="78"/>
      <c r="Z244" s="78"/>
      <c r="AA244" s="78"/>
      <c r="AB244" s="78"/>
      <c r="AC244" s="78"/>
      <c r="AD244" s="78"/>
      <c r="AE244" s="78"/>
      <c r="AF244" s="78"/>
      <c r="AG244" s="78"/>
      <c r="AH244" s="78"/>
      <c r="AI244" s="78"/>
      <c r="AJ244" s="78"/>
      <c r="AK244" s="78"/>
      <c r="AL244" s="78"/>
      <c r="AM244" s="78"/>
      <c r="AN244" s="78"/>
      <c r="AO244" s="78"/>
      <c r="AP244" s="78"/>
      <c r="AQ244" s="78"/>
      <c r="AR244" s="78"/>
      <c r="AS244" s="78"/>
      <c r="AT244" s="78"/>
      <c r="AU244" s="78"/>
      <c r="AV244" s="78"/>
      <c r="AW244" s="78"/>
      <c r="AX244" s="78"/>
      <c r="AY244" s="78"/>
      <c r="AZ244" s="78"/>
      <c r="BA244" s="78"/>
      <c r="BB244" s="78"/>
      <c r="BC244" s="78"/>
      <c r="BD244" s="78"/>
      <c r="BE244" s="78"/>
      <c r="BF244" s="78"/>
      <c r="BG244" s="78"/>
      <c r="BH244" s="78"/>
    </row>
    <row r="245" spans="1:60" x14ac:dyDescent="0.25">
      <c r="A245" s="78"/>
    </row>
    <row r="246" spans="1:60" x14ac:dyDescent="0.25">
      <c r="A246" s="78"/>
    </row>
    <row r="247" spans="1:60" x14ac:dyDescent="0.25">
      <c r="A247" s="78"/>
    </row>
    <row r="248" spans="1:60" x14ac:dyDescent="0.25">
      <c r="A248" s="78"/>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sqref="A1:XFD1"/>
    </sheetView>
  </sheetViews>
  <sheetFormatPr baseColWidth="10" defaultColWidth="10.7109375" defaultRowHeight="15" x14ac:dyDescent="0.25"/>
  <cols>
    <col min="2" max="2" width="24.140625" customWidth="1"/>
    <col min="3" max="3" width="70.140625" customWidth="1"/>
    <col min="4" max="4" width="29.85546875" customWidth="1"/>
  </cols>
  <sheetData>
    <row r="1" spans="1:37" ht="23.25" x14ac:dyDescent="0.25">
      <c r="A1" s="78"/>
      <c r="B1" s="353" t="s">
        <v>50</v>
      </c>
      <c r="C1" s="353"/>
      <c r="D1" s="353"/>
      <c r="E1" s="78"/>
      <c r="F1" s="78"/>
      <c r="G1" s="78"/>
      <c r="H1" s="78"/>
      <c r="I1" s="78"/>
      <c r="J1" s="78"/>
      <c r="K1" s="78"/>
      <c r="L1" s="78"/>
      <c r="M1" s="78"/>
      <c r="N1" s="78"/>
      <c r="O1" s="78"/>
      <c r="P1" s="78"/>
      <c r="Q1" s="78"/>
      <c r="R1" s="78"/>
      <c r="S1" s="78"/>
      <c r="T1" s="78"/>
      <c r="U1" s="78"/>
      <c r="V1" s="78"/>
      <c r="W1" s="78"/>
      <c r="X1" s="78"/>
      <c r="Y1" s="78"/>
      <c r="Z1" s="78"/>
      <c r="AA1" s="78"/>
      <c r="AB1" s="78"/>
      <c r="AC1" s="78"/>
      <c r="AD1" s="78"/>
      <c r="AE1" s="78"/>
    </row>
    <row r="2" spans="1:37" x14ac:dyDescent="0.2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row>
    <row r="3" spans="1:37" ht="25.5" x14ac:dyDescent="0.25">
      <c r="A3" s="78"/>
      <c r="B3" s="9"/>
      <c r="C3" s="10" t="s">
        <v>47</v>
      </c>
      <c r="D3" s="10" t="s">
        <v>4</v>
      </c>
      <c r="E3" s="78"/>
      <c r="F3" s="78"/>
      <c r="G3" s="78"/>
      <c r="H3" s="78"/>
      <c r="I3" s="78"/>
      <c r="J3" s="78"/>
      <c r="K3" s="78"/>
      <c r="L3" s="78"/>
      <c r="M3" s="78"/>
      <c r="N3" s="78"/>
      <c r="O3" s="78"/>
      <c r="P3" s="78"/>
      <c r="Q3" s="78"/>
      <c r="R3" s="78"/>
      <c r="S3" s="78"/>
      <c r="T3" s="78"/>
      <c r="U3" s="78"/>
      <c r="V3" s="78"/>
      <c r="W3" s="78"/>
      <c r="X3" s="78"/>
      <c r="Y3" s="78"/>
      <c r="Z3" s="78"/>
      <c r="AA3" s="78"/>
      <c r="AB3" s="78"/>
      <c r="AC3" s="78"/>
      <c r="AD3" s="78"/>
      <c r="AE3" s="78"/>
    </row>
    <row r="4" spans="1:37" ht="51" x14ac:dyDescent="0.25">
      <c r="A4" s="78"/>
      <c r="B4" s="11" t="s">
        <v>46</v>
      </c>
      <c r="C4" s="12" t="s">
        <v>94</v>
      </c>
      <c r="D4" s="13">
        <v>0.2</v>
      </c>
      <c r="E4" s="78"/>
      <c r="F4" s="78"/>
      <c r="G4" s="78"/>
      <c r="H4" s="78"/>
      <c r="I4" s="78"/>
      <c r="J4" s="78"/>
      <c r="K4" s="78"/>
      <c r="L4" s="78"/>
      <c r="M4" s="78"/>
      <c r="N4" s="78"/>
      <c r="O4" s="78"/>
      <c r="P4" s="78"/>
      <c r="Q4" s="78"/>
      <c r="R4" s="78"/>
      <c r="S4" s="78"/>
      <c r="T4" s="78"/>
      <c r="U4" s="78"/>
      <c r="V4" s="78"/>
      <c r="W4" s="78"/>
      <c r="X4" s="78"/>
      <c r="Y4" s="78"/>
      <c r="Z4" s="78"/>
      <c r="AA4" s="78"/>
      <c r="AB4" s="78"/>
      <c r="AC4" s="78"/>
      <c r="AD4" s="78"/>
      <c r="AE4" s="78"/>
    </row>
    <row r="5" spans="1:37" ht="51" x14ac:dyDescent="0.25">
      <c r="A5" s="78"/>
      <c r="B5" s="14" t="s">
        <v>48</v>
      </c>
      <c r="C5" s="15" t="s">
        <v>95</v>
      </c>
      <c r="D5" s="16">
        <v>0.4</v>
      </c>
      <c r="E5" s="78"/>
      <c r="F5" s="78"/>
      <c r="G5" s="78"/>
      <c r="H5" s="78"/>
      <c r="I5" s="78"/>
      <c r="J5" s="78"/>
      <c r="K5" s="78"/>
      <c r="L5" s="78"/>
      <c r="M5" s="78"/>
      <c r="N5" s="78"/>
      <c r="O5" s="78"/>
      <c r="P5" s="78"/>
      <c r="Q5" s="78"/>
      <c r="R5" s="78"/>
      <c r="S5" s="78"/>
      <c r="T5" s="78"/>
      <c r="U5" s="78"/>
      <c r="V5" s="78"/>
      <c r="W5" s="78"/>
      <c r="X5" s="78"/>
      <c r="Y5" s="78"/>
      <c r="Z5" s="78"/>
      <c r="AA5" s="78"/>
      <c r="AB5" s="78"/>
      <c r="AC5" s="78"/>
      <c r="AD5" s="78"/>
      <c r="AE5" s="78"/>
    </row>
    <row r="6" spans="1:37" ht="51" x14ac:dyDescent="0.25">
      <c r="A6" s="78"/>
      <c r="B6" s="17" t="s">
        <v>99</v>
      </c>
      <c r="C6" s="15" t="s">
        <v>96</v>
      </c>
      <c r="D6" s="16">
        <v>0.6</v>
      </c>
      <c r="E6" s="78"/>
      <c r="F6" s="78"/>
      <c r="G6" s="78"/>
      <c r="H6" s="78"/>
      <c r="I6" s="78"/>
      <c r="J6" s="78"/>
      <c r="K6" s="78"/>
      <c r="L6" s="78"/>
      <c r="M6" s="78"/>
      <c r="N6" s="78"/>
      <c r="O6" s="78"/>
      <c r="P6" s="78"/>
      <c r="Q6" s="78"/>
      <c r="R6" s="78"/>
      <c r="S6" s="78"/>
      <c r="T6" s="78"/>
      <c r="U6" s="78"/>
      <c r="V6" s="78"/>
      <c r="W6" s="78"/>
      <c r="X6" s="78"/>
      <c r="Y6" s="78"/>
      <c r="Z6" s="78"/>
      <c r="AA6" s="78"/>
      <c r="AB6" s="78"/>
      <c r="AC6" s="78"/>
      <c r="AD6" s="78"/>
      <c r="AE6" s="78"/>
    </row>
    <row r="7" spans="1:37" ht="76.5" x14ac:dyDescent="0.25">
      <c r="A7" s="78"/>
      <c r="B7" s="18" t="s">
        <v>6</v>
      </c>
      <c r="C7" s="15" t="s">
        <v>97</v>
      </c>
      <c r="D7" s="16">
        <v>0.8</v>
      </c>
      <c r="E7" s="78"/>
      <c r="F7" s="78"/>
      <c r="G7" s="78"/>
      <c r="H7" s="78"/>
      <c r="I7" s="78"/>
      <c r="J7" s="78"/>
      <c r="K7" s="78"/>
      <c r="L7" s="78"/>
      <c r="M7" s="78"/>
      <c r="N7" s="78"/>
      <c r="O7" s="78"/>
      <c r="P7" s="78"/>
      <c r="Q7" s="78"/>
      <c r="R7" s="78"/>
      <c r="S7" s="78"/>
      <c r="T7" s="78"/>
      <c r="U7" s="78"/>
      <c r="V7" s="78"/>
      <c r="W7" s="78"/>
      <c r="X7" s="78"/>
      <c r="Y7" s="78"/>
      <c r="Z7" s="78"/>
      <c r="AA7" s="78"/>
      <c r="AB7" s="78"/>
      <c r="AC7" s="78"/>
      <c r="AD7" s="78"/>
      <c r="AE7" s="78"/>
    </row>
    <row r="8" spans="1:37" ht="51" x14ac:dyDescent="0.25">
      <c r="A8" s="78"/>
      <c r="B8" s="19" t="s">
        <v>49</v>
      </c>
      <c r="C8" s="15" t="s">
        <v>98</v>
      </c>
      <c r="D8" s="16">
        <v>1</v>
      </c>
      <c r="E8" s="78"/>
      <c r="F8" s="78"/>
      <c r="G8" s="78"/>
      <c r="H8" s="78"/>
      <c r="I8" s="78"/>
      <c r="J8" s="78"/>
      <c r="K8" s="78"/>
      <c r="L8" s="78"/>
      <c r="M8" s="78"/>
      <c r="N8" s="78"/>
      <c r="O8" s="78"/>
      <c r="P8" s="78"/>
      <c r="Q8" s="78"/>
      <c r="R8" s="78"/>
      <c r="S8" s="78"/>
      <c r="T8" s="78"/>
      <c r="U8" s="78"/>
      <c r="V8" s="78"/>
      <c r="W8" s="78"/>
      <c r="X8" s="78"/>
      <c r="Y8" s="78"/>
      <c r="Z8" s="78"/>
      <c r="AA8" s="78"/>
      <c r="AB8" s="78"/>
      <c r="AC8" s="78"/>
      <c r="AD8" s="78"/>
      <c r="AE8" s="78"/>
    </row>
    <row r="9" spans="1:37" x14ac:dyDescent="0.25">
      <c r="A9" s="78"/>
      <c r="B9" s="102"/>
      <c r="C9" s="102"/>
      <c r="D9" s="102"/>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row>
    <row r="10" spans="1:37" ht="16.5" x14ac:dyDescent="0.25">
      <c r="A10" s="78"/>
      <c r="B10" s="103"/>
      <c r="C10" s="102"/>
      <c r="D10" s="102"/>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row>
    <row r="11" spans="1:37" x14ac:dyDescent="0.25">
      <c r="A11" s="78"/>
      <c r="B11" s="102"/>
      <c r="C11" s="102"/>
      <c r="D11" s="102"/>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37" x14ac:dyDescent="0.25">
      <c r="A12" s="78"/>
      <c r="B12" s="102"/>
      <c r="C12" s="102"/>
      <c r="D12" s="102"/>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row>
    <row r="13" spans="1:37" x14ac:dyDescent="0.25">
      <c r="A13" s="78"/>
      <c r="B13" s="102"/>
      <c r="C13" s="102"/>
      <c r="D13" s="102"/>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37" x14ac:dyDescent="0.25">
      <c r="A14" s="78"/>
      <c r="B14" s="102"/>
      <c r="C14" s="102"/>
      <c r="D14" s="102"/>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1:37" x14ac:dyDescent="0.25">
      <c r="A15" s="78"/>
      <c r="B15" s="102"/>
      <c r="C15" s="102"/>
      <c r="D15" s="102"/>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row>
    <row r="16" spans="1:37" x14ac:dyDescent="0.25">
      <c r="A16" s="78"/>
      <c r="B16" s="102"/>
      <c r="C16" s="102"/>
      <c r="D16" s="102"/>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row>
    <row r="17" spans="1:37" x14ac:dyDescent="0.25">
      <c r="A17" s="78"/>
      <c r="B17" s="102"/>
      <c r="C17" s="102"/>
      <c r="D17" s="102"/>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row>
    <row r="18" spans="1:37" x14ac:dyDescent="0.25">
      <c r="A18" s="78"/>
      <c r="B18" s="102"/>
      <c r="C18" s="102"/>
      <c r="D18" s="102"/>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row>
    <row r="19" spans="1:37" x14ac:dyDescent="0.25">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row>
    <row r="20" spans="1:37" x14ac:dyDescent="0.25">
      <c r="A20" s="78"/>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row>
    <row r="21" spans="1:37" x14ac:dyDescent="0.25">
      <c r="A21" s="78"/>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row>
    <row r="22" spans="1:37" x14ac:dyDescent="0.25">
      <c r="A22" s="78"/>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row>
    <row r="23" spans="1:37" x14ac:dyDescent="0.25">
      <c r="A23" s="78"/>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row>
    <row r="24" spans="1:37" x14ac:dyDescent="0.25">
      <c r="A24" s="78"/>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row>
    <row r="25" spans="1:37" x14ac:dyDescent="0.25">
      <c r="A25" s="78"/>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row>
    <row r="26" spans="1:37" x14ac:dyDescent="0.25">
      <c r="A26" s="78"/>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row>
    <row r="27" spans="1:37" x14ac:dyDescent="0.25">
      <c r="A27" s="78"/>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row>
    <row r="28" spans="1:37" x14ac:dyDescent="0.25">
      <c r="A28" s="78"/>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row>
    <row r="29" spans="1:37" x14ac:dyDescent="0.25">
      <c r="A29" s="78"/>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row>
    <row r="30" spans="1:37" x14ac:dyDescent="0.25">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row>
    <row r="31" spans="1:37" x14ac:dyDescent="0.25">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row>
    <row r="32" spans="1:37" x14ac:dyDescent="0.25">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row>
    <row r="33" spans="1:31" x14ac:dyDescent="0.25">
      <c r="A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row>
    <row r="34" spans="1:31" x14ac:dyDescent="0.25">
      <c r="A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row>
    <row r="35" spans="1:31" x14ac:dyDescent="0.25">
      <c r="A35" s="78"/>
    </row>
    <row r="36" spans="1:31" x14ac:dyDescent="0.25">
      <c r="A36" s="78"/>
    </row>
    <row r="37" spans="1:31" x14ac:dyDescent="0.25">
      <c r="A37" s="78"/>
    </row>
    <row r="38" spans="1:31" x14ac:dyDescent="0.25">
      <c r="A38" s="78"/>
    </row>
    <row r="39" spans="1:31" x14ac:dyDescent="0.25">
      <c r="A39" s="78"/>
    </row>
    <row r="40" spans="1:31" x14ac:dyDescent="0.25">
      <c r="A40" s="78"/>
    </row>
    <row r="41" spans="1:31" x14ac:dyDescent="0.25">
      <c r="A41" s="78"/>
    </row>
    <row r="42" spans="1:31" x14ac:dyDescent="0.25">
      <c r="A42" s="78"/>
    </row>
    <row r="43" spans="1:31" x14ac:dyDescent="0.25">
      <c r="A43" s="78"/>
    </row>
    <row r="44" spans="1:31" x14ac:dyDescent="0.25">
      <c r="A44" s="78"/>
    </row>
    <row r="45" spans="1:31" x14ac:dyDescent="0.25">
      <c r="A45" s="78"/>
    </row>
    <row r="46" spans="1:31" x14ac:dyDescent="0.25">
      <c r="A46" s="78"/>
    </row>
    <row r="47" spans="1:31" x14ac:dyDescent="0.25">
      <c r="A47" s="78"/>
    </row>
    <row r="48" spans="1:31" x14ac:dyDescent="0.25">
      <c r="A48" s="78"/>
    </row>
    <row r="49" spans="1:1" x14ac:dyDescent="0.25">
      <c r="A49" s="78"/>
    </row>
    <row r="50" spans="1:1" x14ac:dyDescent="0.25">
      <c r="A50" s="78"/>
    </row>
    <row r="51" spans="1:1" x14ac:dyDescent="0.25">
      <c r="A51" s="78"/>
    </row>
    <row r="52" spans="1:1" x14ac:dyDescent="0.25">
      <c r="A52" s="78"/>
    </row>
    <row r="53" spans="1:1" x14ac:dyDescent="0.25">
      <c r="A53" s="78"/>
    </row>
    <row r="54" spans="1:1" x14ac:dyDescent="0.25">
      <c r="A54" s="78"/>
    </row>
    <row r="55" spans="1:1" x14ac:dyDescent="0.25">
      <c r="A55" s="7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E220" sqref="E220"/>
    </sheetView>
  </sheetViews>
  <sheetFormatPr baseColWidth="10" defaultColWidth="10.710937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8"/>
      <c r="B1" s="354" t="s">
        <v>58</v>
      </c>
      <c r="C1" s="354"/>
      <c r="D1" s="354"/>
      <c r="E1" s="78"/>
      <c r="F1" s="78"/>
      <c r="G1" s="78"/>
      <c r="H1" s="78"/>
      <c r="I1" s="78"/>
      <c r="J1" s="78"/>
      <c r="K1" s="78"/>
      <c r="L1" s="78"/>
      <c r="M1" s="78"/>
      <c r="N1" s="78"/>
      <c r="O1" s="78"/>
      <c r="P1" s="78"/>
      <c r="Q1" s="78"/>
      <c r="R1" s="78"/>
      <c r="S1" s="78"/>
      <c r="T1" s="78"/>
      <c r="U1" s="78"/>
    </row>
    <row r="2" spans="1:21" x14ac:dyDescent="0.25">
      <c r="A2" s="78"/>
      <c r="B2" s="78"/>
      <c r="C2" s="78"/>
      <c r="D2" s="78"/>
      <c r="E2" s="78"/>
      <c r="F2" s="78"/>
      <c r="G2" s="78"/>
      <c r="H2" s="78"/>
      <c r="I2" s="78"/>
      <c r="J2" s="78"/>
      <c r="K2" s="78"/>
      <c r="L2" s="78"/>
      <c r="M2" s="78"/>
      <c r="N2" s="78"/>
      <c r="O2" s="78"/>
      <c r="P2" s="78"/>
      <c r="Q2" s="78"/>
      <c r="R2" s="78"/>
      <c r="S2" s="78"/>
      <c r="T2" s="78"/>
      <c r="U2" s="78"/>
    </row>
    <row r="3" spans="1:21" ht="30" x14ac:dyDescent="0.25">
      <c r="A3" s="78"/>
      <c r="B3" s="99"/>
      <c r="C3" s="31" t="s">
        <v>51</v>
      </c>
      <c r="D3" s="31" t="s">
        <v>52</v>
      </c>
      <c r="E3" s="78"/>
      <c r="F3" s="78"/>
      <c r="G3" s="78"/>
      <c r="H3" s="78"/>
      <c r="I3" s="78"/>
      <c r="J3" s="78"/>
      <c r="K3" s="78"/>
      <c r="L3" s="78"/>
      <c r="M3" s="78"/>
      <c r="N3" s="78"/>
      <c r="O3" s="78"/>
      <c r="P3" s="78"/>
      <c r="Q3" s="78"/>
      <c r="R3" s="78"/>
      <c r="S3" s="78"/>
      <c r="T3" s="78"/>
      <c r="U3" s="78"/>
    </row>
    <row r="4" spans="1:21" ht="33.75" x14ac:dyDescent="0.25">
      <c r="A4" s="98" t="s">
        <v>78</v>
      </c>
      <c r="B4" s="34" t="s">
        <v>93</v>
      </c>
      <c r="C4" s="39" t="s">
        <v>139</v>
      </c>
      <c r="D4" s="32" t="s">
        <v>91</v>
      </c>
      <c r="E4" s="78"/>
      <c r="F4" s="78"/>
      <c r="G4" s="78"/>
      <c r="H4" s="78"/>
      <c r="I4" s="78"/>
      <c r="J4" s="78"/>
      <c r="K4" s="78"/>
      <c r="L4" s="78"/>
      <c r="M4" s="78"/>
      <c r="N4" s="78"/>
      <c r="O4" s="78"/>
      <c r="P4" s="78"/>
      <c r="Q4" s="78"/>
      <c r="R4" s="78"/>
      <c r="S4" s="78"/>
      <c r="T4" s="78"/>
      <c r="U4" s="78"/>
    </row>
    <row r="5" spans="1:21" ht="101.25" x14ac:dyDescent="0.25">
      <c r="A5" s="98" t="s">
        <v>79</v>
      </c>
      <c r="B5" s="35" t="s">
        <v>54</v>
      </c>
      <c r="C5" s="40" t="s">
        <v>87</v>
      </c>
      <c r="D5" s="33" t="s">
        <v>220</v>
      </c>
      <c r="E5" s="78"/>
      <c r="F5" s="78"/>
      <c r="G5" s="78"/>
      <c r="H5" s="78"/>
      <c r="I5" s="78"/>
      <c r="J5" s="78"/>
      <c r="K5" s="78"/>
      <c r="L5" s="78"/>
      <c r="M5" s="78"/>
      <c r="N5" s="78"/>
      <c r="O5" s="78"/>
      <c r="P5" s="78"/>
      <c r="Q5" s="78"/>
      <c r="R5" s="78"/>
      <c r="S5" s="78"/>
      <c r="T5" s="78"/>
      <c r="U5" s="78"/>
    </row>
    <row r="6" spans="1:21" ht="67.5" x14ac:dyDescent="0.25">
      <c r="A6" s="98" t="s">
        <v>76</v>
      </c>
      <c r="B6" s="36" t="s">
        <v>55</v>
      </c>
      <c r="C6" s="40" t="s">
        <v>88</v>
      </c>
      <c r="D6" s="33" t="s">
        <v>92</v>
      </c>
      <c r="E6" s="78"/>
      <c r="F6" s="78"/>
      <c r="G6" s="78"/>
      <c r="H6" s="78"/>
      <c r="I6" s="78"/>
      <c r="J6" s="78"/>
      <c r="K6" s="78"/>
      <c r="L6" s="78"/>
      <c r="M6" s="78"/>
      <c r="N6" s="78"/>
      <c r="O6" s="78"/>
      <c r="P6" s="78"/>
      <c r="Q6" s="78"/>
      <c r="R6" s="78"/>
      <c r="S6" s="78"/>
      <c r="T6" s="78"/>
      <c r="U6" s="78"/>
    </row>
    <row r="7" spans="1:21" ht="101.25" x14ac:dyDescent="0.25">
      <c r="A7" s="98" t="s">
        <v>7</v>
      </c>
      <c r="B7" s="37" t="s">
        <v>56</v>
      </c>
      <c r="C7" s="40" t="s">
        <v>89</v>
      </c>
      <c r="D7" s="33" t="s">
        <v>221</v>
      </c>
      <c r="E7" s="78"/>
      <c r="F7" s="78"/>
      <c r="G7" s="78"/>
      <c r="H7" s="78"/>
      <c r="I7" s="78"/>
      <c r="J7" s="78"/>
      <c r="K7" s="78"/>
      <c r="L7" s="78"/>
      <c r="M7" s="78"/>
      <c r="N7" s="78"/>
      <c r="O7" s="78"/>
      <c r="P7" s="78"/>
      <c r="Q7" s="78"/>
      <c r="R7" s="78"/>
      <c r="S7" s="78"/>
      <c r="T7" s="78"/>
      <c r="U7" s="78"/>
    </row>
    <row r="8" spans="1:21" ht="67.5" x14ac:dyDescent="0.25">
      <c r="A8" s="98" t="s">
        <v>80</v>
      </c>
      <c r="B8" s="38" t="s">
        <v>57</v>
      </c>
      <c r="C8" s="40" t="s">
        <v>90</v>
      </c>
      <c r="D8" s="33" t="s">
        <v>110</v>
      </c>
      <c r="E8" s="78"/>
      <c r="F8" s="78"/>
      <c r="G8" s="78"/>
      <c r="H8" s="78"/>
      <c r="I8" s="78"/>
      <c r="J8" s="78"/>
      <c r="K8" s="78"/>
      <c r="L8" s="78"/>
      <c r="M8" s="78"/>
      <c r="N8" s="78"/>
      <c r="O8" s="78"/>
      <c r="P8" s="78"/>
      <c r="Q8" s="78"/>
      <c r="R8" s="78"/>
      <c r="S8" s="78"/>
      <c r="T8" s="78"/>
      <c r="U8" s="78"/>
    </row>
    <row r="9" spans="1:21" ht="20.25" x14ac:dyDescent="0.25">
      <c r="A9" s="98"/>
      <c r="B9" s="98"/>
      <c r="C9" s="100"/>
      <c r="D9" s="100"/>
      <c r="E9" s="78"/>
      <c r="F9" s="78"/>
      <c r="G9" s="78"/>
      <c r="H9" s="78"/>
      <c r="I9" s="78"/>
      <c r="J9" s="78"/>
      <c r="K9" s="78"/>
      <c r="L9" s="78"/>
      <c r="M9" s="78"/>
      <c r="N9" s="78"/>
      <c r="O9" s="78"/>
      <c r="P9" s="78"/>
      <c r="Q9" s="78"/>
      <c r="R9" s="78"/>
      <c r="S9" s="78"/>
      <c r="T9" s="78"/>
      <c r="U9" s="78"/>
    </row>
    <row r="10" spans="1:21" ht="16.5" x14ac:dyDescent="0.25">
      <c r="A10" s="98"/>
      <c r="B10" s="101"/>
      <c r="C10" s="101"/>
      <c r="D10" s="101"/>
      <c r="E10" s="78"/>
      <c r="F10" s="78"/>
      <c r="G10" s="78"/>
      <c r="H10" s="78"/>
      <c r="I10" s="78"/>
      <c r="J10" s="78"/>
      <c r="K10" s="78"/>
      <c r="L10" s="78"/>
      <c r="M10" s="78"/>
      <c r="N10" s="78"/>
      <c r="O10" s="78"/>
      <c r="P10" s="78"/>
      <c r="Q10" s="78"/>
      <c r="R10" s="78"/>
      <c r="S10" s="78"/>
      <c r="T10" s="78"/>
      <c r="U10" s="78"/>
    </row>
    <row r="11" spans="1:21" x14ac:dyDescent="0.25">
      <c r="A11" s="98"/>
      <c r="B11" s="98" t="s">
        <v>85</v>
      </c>
      <c r="C11" s="98" t="s">
        <v>128</v>
      </c>
      <c r="D11" s="98" t="s">
        <v>135</v>
      </c>
      <c r="E11" s="78"/>
      <c r="F11" s="78"/>
      <c r="G11" s="78"/>
      <c r="H11" s="78"/>
      <c r="I11" s="78"/>
      <c r="J11" s="78"/>
      <c r="K11" s="78"/>
      <c r="L11" s="78"/>
      <c r="M11" s="78"/>
      <c r="N11" s="78"/>
      <c r="O11" s="78"/>
      <c r="P11" s="78"/>
      <c r="Q11" s="78"/>
      <c r="R11" s="78"/>
      <c r="S11" s="78"/>
      <c r="T11" s="78"/>
      <c r="U11" s="78"/>
    </row>
    <row r="12" spans="1:21" x14ac:dyDescent="0.25">
      <c r="A12" s="98"/>
      <c r="B12" s="98" t="s">
        <v>83</v>
      </c>
      <c r="C12" s="98" t="s">
        <v>132</v>
      </c>
      <c r="D12" s="98" t="s">
        <v>219</v>
      </c>
      <c r="E12" s="78"/>
      <c r="F12" s="78"/>
      <c r="G12" s="78"/>
      <c r="H12" s="78"/>
      <c r="I12" s="78"/>
      <c r="J12" s="78"/>
      <c r="K12" s="78"/>
      <c r="L12" s="78"/>
      <c r="M12" s="78"/>
      <c r="N12" s="78"/>
      <c r="O12" s="78"/>
      <c r="P12" s="78"/>
      <c r="Q12" s="78"/>
      <c r="R12" s="78"/>
      <c r="S12" s="78"/>
      <c r="T12" s="78"/>
      <c r="U12" s="78"/>
    </row>
    <row r="13" spans="1:21" x14ac:dyDescent="0.25">
      <c r="A13" s="98"/>
      <c r="B13" s="98"/>
      <c r="C13" s="98" t="s">
        <v>131</v>
      </c>
      <c r="D13" s="98" t="s">
        <v>137</v>
      </c>
      <c r="E13" s="78"/>
      <c r="F13" s="78"/>
      <c r="G13" s="78"/>
      <c r="H13" s="78"/>
      <c r="I13" s="78"/>
      <c r="J13" s="78"/>
      <c r="K13" s="78"/>
      <c r="L13" s="78"/>
      <c r="M13" s="78"/>
      <c r="N13" s="78"/>
      <c r="O13" s="78"/>
      <c r="P13" s="78"/>
      <c r="Q13" s="78"/>
      <c r="R13" s="78"/>
      <c r="S13" s="78"/>
      <c r="T13" s="78"/>
      <c r="U13" s="78"/>
    </row>
    <row r="14" spans="1:21" x14ac:dyDescent="0.25">
      <c r="A14" s="98"/>
      <c r="B14" s="98"/>
      <c r="C14" s="98" t="s">
        <v>133</v>
      </c>
      <c r="D14" s="98" t="s">
        <v>222</v>
      </c>
      <c r="E14" s="78"/>
      <c r="F14" s="78"/>
      <c r="G14" s="78"/>
      <c r="H14" s="78"/>
      <c r="I14" s="78"/>
      <c r="J14" s="78"/>
      <c r="K14" s="78"/>
      <c r="L14" s="78"/>
      <c r="M14" s="78"/>
      <c r="N14" s="78"/>
      <c r="O14" s="78"/>
      <c r="P14" s="78"/>
      <c r="Q14" s="78"/>
      <c r="R14" s="78"/>
      <c r="S14" s="78"/>
      <c r="T14" s="78"/>
      <c r="U14" s="78"/>
    </row>
    <row r="15" spans="1:21" x14ac:dyDescent="0.25">
      <c r="A15" s="98"/>
      <c r="B15" s="98"/>
      <c r="C15" s="98" t="s">
        <v>134</v>
      </c>
      <c r="D15" s="98" t="s">
        <v>138</v>
      </c>
      <c r="E15" s="78"/>
      <c r="F15" s="78"/>
      <c r="G15" s="78"/>
      <c r="H15" s="78"/>
      <c r="I15" s="78"/>
      <c r="J15" s="78"/>
      <c r="K15" s="78"/>
      <c r="L15" s="78"/>
      <c r="M15" s="78"/>
      <c r="N15" s="78"/>
      <c r="O15" s="78"/>
      <c r="P15" s="78"/>
      <c r="Q15" s="78"/>
      <c r="R15" s="78"/>
      <c r="S15" s="78"/>
      <c r="T15" s="78"/>
      <c r="U15" s="78"/>
    </row>
    <row r="16" spans="1:21" x14ac:dyDescent="0.25">
      <c r="A16" s="98"/>
      <c r="B16" s="98"/>
      <c r="C16" s="98"/>
      <c r="D16" s="98"/>
      <c r="E16" s="78"/>
      <c r="F16" s="78"/>
      <c r="G16" s="78"/>
      <c r="H16" s="78"/>
      <c r="I16" s="78"/>
      <c r="J16" s="78"/>
      <c r="K16" s="78"/>
      <c r="L16" s="78"/>
      <c r="M16" s="78"/>
      <c r="N16" s="78"/>
      <c r="O16" s="78"/>
    </row>
    <row r="17" spans="1:15" x14ac:dyDescent="0.25">
      <c r="A17" s="98"/>
      <c r="B17" s="98"/>
      <c r="C17" s="98"/>
      <c r="D17" s="98"/>
      <c r="E17" s="78"/>
      <c r="F17" s="78"/>
      <c r="G17" s="78"/>
      <c r="H17" s="78"/>
      <c r="I17" s="78"/>
      <c r="J17" s="78"/>
      <c r="K17" s="78"/>
      <c r="L17" s="78"/>
      <c r="M17" s="78"/>
      <c r="N17" s="78"/>
      <c r="O17" s="78"/>
    </row>
    <row r="18" spans="1:15" x14ac:dyDescent="0.25">
      <c r="A18" s="98"/>
      <c r="B18" s="102"/>
      <c r="C18" s="102"/>
      <c r="D18" s="102"/>
      <c r="E18" s="78"/>
      <c r="F18" s="78"/>
      <c r="G18" s="78"/>
      <c r="H18" s="78"/>
      <c r="I18" s="78"/>
      <c r="J18" s="78"/>
      <c r="K18" s="78"/>
      <c r="L18" s="78"/>
      <c r="M18" s="78"/>
      <c r="N18" s="78"/>
      <c r="O18" s="78"/>
    </row>
    <row r="19" spans="1:15" x14ac:dyDescent="0.25">
      <c r="A19" s="98"/>
      <c r="B19" s="102"/>
      <c r="C19" s="102"/>
      <c r="D19" s="102"/>
      <c r="E19" s="78"/>
      <c r="F19" s="78"/>
      <c r="G19" s="78"/>
      <c r="H19" s="78"/>
      <c r="I19" s="78"/>
      <c r="J19" s="78"/>
      <c r="K19" s="78"/>
      <c r="L19" s="78"/>
      <c r="M19" s="78"/>
      <c r="N19" s="78"/>
      <c r="O19" s="78"/>
    </row>
    <row r="20" spans="1:15" x14ac:dyDescent="0.25">
      <c r="A20" s="98"/>
      <c r="B20" s="102"/>
      <c r="C20" s="102"/>
      <c r="D20" s="102"/>
      <c r="E20" s="78"/>
      <c r="F20" s="78"/>
      <c r="G20" s="78"/>
      <c r="H20" s="78"/>
      <c r="I20" s="78"/>
      <c r="J20" s="78"/>
      <c r="K20" s="78"/>
      <c r="L20" s="78"/>
      <c r="M20" s="78"/>
      <c r="N20" s="78"/>
      <c r="O20" s="78"/>
    </row>
    <row r="21" spans="1:15" x14ac:dyDescent="0.25">
      <c r="A21" s="98"/>
      <c r="B21" s="102"/>
      <c r="C21" s="102"/>
      <c r="D21" s="102"/>
      <c r="E21" s="78"/>
      <c r="F21" s="78"/>
      <c r="G21" s="78"/>
      <c r="H21" s="78"/>
      <c r="I21" s="78"/>
      <c r="J21" s="78"/>
      <c r="K21" s="78"/>
      <c r="L21" s="78"/>
      <c r="M21" s="78"/>
      <c r="N21" s="78"/>
      <c r="O21" s="78"/>
    </row>
    <row r="22" spans="1:15" ht="20.25" x14ac:dyDescent="0.25">
      <c r="A22" s="98"/>
      <c r="B22" s="98"/>
      <c r="C22" s="100"/>
      <c r="D22" s="100"/>
      <c r="E22" s="78"/>
      <c r="F22" s="78"/>
      <c r="G22" s="78"/>
      <c r="H22" s="78"/>
      <c r="I22" s="78"/>
      <c r="J22" s="78"/>
      <c r="K22" s="78"/>
      <c r="L22" s="78"/>
      <c r="M22" s="78"/>
      <c r="N22" s="78"/>
      <c r="O22" s="78"/>
    </row>
    <row r="23" spans="1:15" ht="20.25" x14ac:dyDescent="0.25">
      <c r="A23" s="98"/>
      <c r="B23" s="98"/>
      <c r="C23" s="100"/>
      <c r="D23" s="100"/>
      <c r="E23" s="78"/>
      <c r="F23" s="78"/>
      <c r="G23" s="78"/>
      <c r="H23" s="78"/>
      <c r="I23" s="78"/>
      <c r="J23" s="78"/>
      <c r="K23" s="78"/>
      <c r="L23" s="78"/>
      <c r="M23" s="78"/>
      <c r="N23" s="78"/>
      <c r="O23" s="78"/>
    </row>
    <row r="24" spans="1:15" ht="20.25" x14ac:dyDescent="0.25">
      <c r="A24" s="98"/>
      <c r="B24" s="98"/>
      <c r="C24" s="100"/>
      <c r="D24" s="100"/>
      <c r="E24" s="78"/>
      <c r="F24" s="78"/>
      <c r="G24" s="78"/>
      <c r="H24" s="78"/>
      <c r="I24" s="78"/>
      <c r="J24" s="78"/>
      <c r="K24" s="78"/>
      <c r="L24" s="78"/>
      <c r="M24" s="78"/>
      <c r="N24" s="78"/>
      <c r="O24" s="78"/>
    </row>
    <row r="25" spans="1:15" ht="20.25" x14ac:dyDescent="0.25">
      <c r="A25" s="98"/>
      <c r="B25" s="98"/>
      <c r="C25" s="100"/>
      <c r="D25" s="100"/>
      <c r="E25" s="78"/>
      <c r="F25" s="78"/>
      <c r="G25" s="78"/>
      <c r="H25" s="78"/>
      <c r="I25" s="78"/>
      <c r="J25" s="78"/>
      <c r="K25" s="78"/>
      <c r="L25" s="78"/>
      <c r="M25" s="78"/>
      <c r="N25" s="78"/>
      <c r="O25" s="78"/>
    </row>
    <row r="26" spans="1:15" ht="20.25" x14ac:dyDescent="0.25">
      <c r="A26" s="98"/>
      <c r="B26" s="98"/>
      <c r="C26" s="100"/>
      <c r="D26" s="100"/>
      <c r="E26" s="78"/>
      <c r="F26" s="78"/>
      <c r="G26" s="78"/>
      <c r="H26" s="78"/>
      <c r="I26" s="78"/>
      <c r="J26" s="78"/>
      <c r="K26" s="78"/>
      <c r="L26" s="78"/>
      <c r="M26" s="78"/>
      <c r="N26" s="78"/>
      <c r="O26" s="78"/>
    </row>
    <row r="27" spans="1:15" ht="20.25" x14ac:dyDescent="0.25">
      <c r="A27" s="98"/>
      <c r="B27" s="98"/>
      <c r="C27" s="100"/>
      <c r="D27" s="100"/>
      <c r="E27" s="78"/>
      <c r="F27" s="78"/>
      <c r="G27" s="78"/>
      <c r="H27" s="78"/>
      <c r="I27" s="78"/>
      <c r="J27" s="78"/>
      <c r="K27" s="78"/>
      <c r="L27" s="78"/>
      <c r="M27" s="78"/>
      <c r="N27" s="78"/>
      <c r="O27" s="78"/>
    </row>
    <row r="28" spans="1:15" ht="20.25" x14ac:dyDescent="0.25">
      <c r="A28" s="98"/>
      <c r="B28" s="98"/>
      <c r="C28" s="100"/>
      <c r="D28" s="100"/>
      <c r="E28" s="78"/>
      <c r="F28" s="78"/>
      <c r="G28" s="78"/>
      <c r="H28" s="78"/>
      <c r="I28" s="78"/>
      <c r="J28" s="78"/>
      <c r="K28" s="78"/>
      <c r="L28" s="78"/>
      <c r="M28" s="78"/>
      <c r="N28" s="78"/>
      <c r="O28" s="78"/>
    </row>
    <row r="29" spans="1:15" ht="20.25" x14ac:dyDescent="0.25">
      <c r="A29" s="98"/>
      <c r="B29" s="98"/>
      <c r="C29" s="100"/>
      <c r="D29" s="100"/>
      <c r="E29" s="78"/>
      <c r="F29" s="78"/>
      <c r="G29" s="78"/>
      <c r="H29" s="78"/>
      <c r="I29" s="78"/>
      <c r="J29" s="78"/>
      <c r="K29" s="78"/>
      <c r="L29" s="78"/>
      <c r="M29" s="78"/>
      <c r="N29" s="78"/>
      <c r="O29" s="78"/>
    </row>
    <row r="30" spans="1:15" ht="20.25" x14ac:dyDescent="0.25">
      <c r="A30" s="98"/>
      <c r="B30" s="98"/>
      <c r="C30" s="100"/>
      <c r="D30" s="100"/>
      <c r="E30" s="78"/>
      <c r="F30" s="78"/>
      <c r="G30" s="78"/>
      <c r="H30" s="78"/>
      <c r="I30" s="78"/>
      <c r="J30" s="78"/>
      <c r="K30" s="78"/>
      <c r="L30" s="78"/>
      <c r="M30" s="78"/>
      <c r="N30" s="78"/>
      <c r="O30" s="78"/>
    </row>
    <row r="31" spans="1:15" ht="20.25" x14ac:dyDescent="0.25">
      <c r="A31" s="98"/>
      <c r="B31" s="98"/>
      <c r="C31" s="100"/>
      <c r="D31" s="100"/>
      <c r="E31" s="78"/>
      <c r="F31" s="78"/>
      <c r="G31" s="78"/>
      <c r="H31" s="78"/>
      <c r="I31" s="78"/>
      <c r="J31" s="78"/>
      <c r="K31" s="78"/>
      <c r="L31" s="78"/>
      <c r="M31" s="78"/>
      <c r="N31" s="78"/>
      <c r="O31" s="78"/>
    </row>
    <row r="32" spans="1:15" ht="20.25" x14ac:dyDescent="0.25">
      <c r="A32" s="98"/>
      <c r="B32" s="98"/>
      <c r="C32" s="100"/>
      <c r="D32" s="100"/>
      <c r="E32" s="78"/>
      <c r="F32" s="78"/>
      <c r="G32" s="78"/>
      <c r="H32" s="78"/>
      <c r="I32" s="78"/>
      <c r="J32" s="78"/>
      <c r="K32" s="78"/>
      <c r="L32" s="78"/>
      <c r="M32" s="78"/>
      <c r="N32" s="78"/>
      <c r="O32" s="78"/>
    </row>
    <row r="33" spans="1:15" ht="20.25" x14ac:dyDescent="0.25">
      <c r="A33" s="98"/>
      <c r="B33" s="98"/>
      <c r="C33" s="100"/>
      <c r="D33" s="100"/>
      <c r="E33" s="78"/>
      <c r="F33" s="78"/>
      <c r="G33" s="78"/>
      <c r="H33" s="78"/>
      <c r="I33" s="78"/>
      <c r="J33" s="78"/>
      <c r="K33" s="78"/>
      <c r="L33" s="78"/>
      <c r="M33" s="78"/>
      <c r="N33" s="78"/>
      <c r="O33" s="78"/>
    </row>
    <row r="34" spans="1:15" ht="20.25" x14ac:dyDescent="0.25">
      <c r="A34" s="98"/>
      <c r="B34" s="98"/>
      <c r="C34" s="100"/>
      <c r="D34" s="100"/>
      <c r="E34" s="78"/>
      <c r="F34" s="78"/>
      <c r="G34" s="78"/>
      <c r="H34" s="78"/>
      <c r="I34" s="78"/>
      <c r="J34" s="78"/>
      <c r="K34" s="78"/>
      <c r="L34" s="78"/>
      <c r="M34" s="78"/>
      <c r="N34" s="78"/>
      <c r="O34" s="78"/>
    </row>
    <row r="35" spans="1:15" ht="20.25" x14ac:dyDescent="0.25">
      <c r="A35" s="98"/>
      <c r="B35" s="98"/>
      <c r="C35" s="100"/>
      <c r="D35" s="100"/>
      <c r="E35" s="78"/>
      <c r="F35" s="78"/>
      <c r="G35" s="78"/>
      <c r="H35" s="78"/>
      <c r="I35" s="78"/>
      <c r="J35" s="78"/>
      <c r="K35" s="78"/>
      <c r="L35" s="78"/>
      <c r="M35" s="78"/>
      <c r="N35" s="78"/>
      <c r="O35" s="78"/>
    </row>
    <row r="36" spans="1:15" ht="20.25" x14ac:dyDescent="0.25">
      <c r="A36" s="98"/>
      <c r="B36" s="98"/>
      <c r="C36" s="100"/>
      <c r="D36" s="100"/>
      <c r="E36" s="78"/>
      <c r="F36" s="78"/>
      <c r="G36" s="78"/>
      <c r="H36" s="78"/>
      <c r="I36" s="78"/>
      <c r="J36" s="78"/>
      <c r="K36" s="78"/>
      <c r="L36" s="78"/>
      <c r="M36" s="78"/>
      <c r="N36" s="78"/>
      <c r="O36" s="78"/>
    </row>
    <row r="37" spans="1:15" ht="20.25" x14ac:dyDescent="0.25">
      <c r="A37" s="98"/>
      <c r="B37" s="98"/>
      <c r="C37" s="100"/>
      <c r="D37" s="100"/>
      <c r="E37" s="78"/>
      <c r="F37" s="78"/>
      <c r="G37" s="78"/>
      <c r="H37" s="78"/>
      <c r="I37" s="78"/>
      <c r="J37" s="78"/>
      <c r="K37" s="78"/>
      <c r="L37" s="78"/>
      <c r="M37" s="78"/>
      <c r="N37" s="78"/>
      <c r="O37" s="78"/>
    </row>
    <row r="38" spans="1:15" ht="20.25" x14ac:dyDescent="0.25">
      <c r="A38" s="98"/>
      <c r="B38" s="98"/>
      <c r="C38" s="100"/>
      <c r="D38" s="100"/>
      <c r="E38" s="78"/>
      <c r="F38" s="78"/>
      <c r="G38" s="78"/>
      <c r="H38" s="78"/>
      <c r="I38" s="78"/>
      <c r="J38" s="78"/>
      <c r="K38" s="78"/>
      <c r="L38" s="78"/>
      <c r="M38" s="78"/>
      <c r="N38" s="78"/>
      <c r="O38" s="78"/>
    </row>
    <row r="39" spans="1:15" ht="20.25" x14ac:dyDescent="0.25">
      <c r="A39" s="98"/>
      <c r="B39" s="98"/>
      <c r="C39" s="100"/>
      <c r="D39" s="100"/>
      <c r="E39" s="78"/>
      <c r="F39" s="78"/>
      <c r="G39" s="78"/>
      <c r="H39" s="78"/>
      <c r="I39" s="78"/>
      <c r="J39" s="78"/>
      <c r="K39" s="78"/>
      <c r="L39" s="78"/>
      <c r="M39" s="78"/>
      <c r="N39" s="78"/>
      <c r="O39" s="78"/>
    </row>
    <row r="40" spans="1:15" ht="20.25" x14ac:dyDescent="0.25">
      <c r="A40" s="98"/>
      <c r="B40" s="98"/>
      <c r="C40" s="100"/>
      <c r="D40" s="100"/>
      <c r="E40" s="78"/>
      <c r="F40" s="78"/>
      <c r="G40" s="78"/>
      <c r="H40" s="78"/>
      <c r="I40" s="78"/>
      <c r="J40" s="78"/>
      <c r="K40" s="78"/>
      <c r="L40" s="78"/>
      <c r="M40" s="78"/>
      <c r="N40" s="78"/>
      <c r="O40" s="78"/>
    </row>
    <row r="41" spans="1:15" ht="20.25" x14ac:dyDescent="0.25">
      <c r="A41" s="98"/>
      <c r="B41" s="98"/>
      <c r="C41" s="100"/>
      <c r="D41" s="100"/>
      <c r="E41" s="78"/>
      <c r="F41" s="78"/>
      <c r="G41" s="78"/>
      <c r="H41" s="78"/>
      <c r="I41" s="78"/>
      <c r="J41" s="78"/>
      <c r="K41" s="78"/>
      <c r="L41" s="78"/>
      <c r="M41" s="78"/>
      <c r="N41" s="78"/>
      <c r="O41" s="78"/>
    </row>
    <row r="42" spans="1:15" ht="20.25" x14ac:dyDescent="0.25">
      <c r="A42" s="98"/>
      <c r="B42" s="98"/>
      <c r="C42" s="100"/>
      <c r="D42" s="100"/>
      <c r="E42" s="78"/>
      <c r="F42" s="78"/>
      <c r="G42" s="78"/>
      <c r="H42" s="78"/>
      <c r="I42" s="78"/>
      <c r="J42" s="78"/>
      <c r="K42" s="78"/>
      <c r="L42" s="78"/>
      <c r="M42" s="78"/>
      <c r="N42" s="78"/>
      <c r="O42" s="78"/>
    </row>
    <row r="43" spans="1:15" ht="20.25" x14ac:dyDescent="0.25">
      <c r="A43" s="98"/>
      <c r="B43" s="98"/>
      <c r="C43" s="100"/>
      <c r="D43" s="100"/>
      <c r="E43" s="78"/>
      <c r="F43" s="78"/>
      <c r="G43" s="78"/>
      <c r="H43" s="78"/>
      <c r="I43" s="78"/>
      <c r="J43" s="78"/>
      <c r="K43" s="78"/>
      <c r="L43" s="78"/>
      <c r="M43" s="78"/>
      <c r="N43" s="78"/>
      <c r="O43" s="78"/>
    </row>
    <row r="44" spans="1:15" ht="20.25" x14ac:dyDescent="0.25">
      <c r="A44" s="98"/>
      <c r="B44" s="98"/>
      <c r="C44" s="100"/>
      <c r="D44" s="100"/>
      <c r="E44" s="78"/>
      <c r="F44" s="78"/>
      <c r="G44" s="78"/>
      <c r="H44" s="78"/>
      <c r="I44" s="78"/>
      <c r="J44" s="78"/>
      <c r="K44" s="78"/>
      <c r="L44" s="78"/>
      <c r="M44" s="78"/>
      <c r="N44" s="78"/>
      <c r="O44" s="78"/>
    </row>
    <row r="45" spans="1:15" ht="20.25" x14ac:dyDescent="0.25">
      <c r="A45" s="98"/>
      <c r="B45" s="98"/>
      <c r="C45" s="100"/>
      <c r="D45" s="100"/>
      <c r="E45" s="78"/>
      <c r="F45" s="78"/>
      <c r="G45" s="78"/>
      <c r="H45" s="78"/>
      <c r="I45" s="78"/>
      <c r="J45" s="78"/>
      <c r="K45" s="78"/>
      <c r="L45" s="78"/>
      <c r="M45" s="78"/>
      <c r="N45" s="78"/>
      <c r="O45" s="78"/>
    </row>
    <row r="46" spans="1:15" ht="20.25" x14ac:dyDescent="0.25">
      <c r="A46" s="98"/>
      <c r="B46" s="98"/>
      <c r="C46" s="100"/>
      <c r="D46" s="100"/>
      <c r="E46" s="78"/>
      <c r="F46" s="78"/>
      <c r="G46" s="78"/>
      <c r="H46" s="78"/>
      <c r="I46" s="78"/>
      <c r="J46" s="78"/>
      <c r="K46" s="78"/>
      <c r="L46" s="78"/>
      <c r="M46" s="78"/>
      <c r="N46" s="78"/>
      <c r="O46" s="78"/>
    </row>
    <row r="47" spans="1:15" ht="20.25" x14ac:dyDescent="0.25">
      <c r="A47" s="98"/>
      <c r="B47" s="98"/>
      <c r="C47" s="100"/>
      <c r="D47" s="100"/>
      <c r="E47" s="78"/>
      <c r="F47" s="78"/>
      <c r="G47" s="78"/>
      <c r="H47" s="78"/>
      <c r="I47" s="78"/>
      <c r="J47" s="78"/>
      <c r="K47" s="78"/>
      <c r="L47" s="78"/>
      <c r="M47" s="78"/>
      <c r="N47" s="78"/>
      <c r="O47" s="78"/>
    </row>
    <row r="48" spans="1:15" ht="20.25" x14ac:dyDescent="0.25">
      <c r="A48" s="98"/>
      <c r="B48" s="98"/>
      <c r="C48" s="100"/>
      <c r="D48" s="100"/>
      <c r="E48" s="78"/>
      <c r="F48" s="78"/>
      <c r="G48" s="78"/>
      <c r="H48" s="78"/>
      <c r="I48" s="78"/>
      <c r="J48" s="78"/>
      <c r="K48" s="78"/>
      <c r="L48" s="78"/>
      <c r="M48" s="78"/>
      <c r="N48" s="78"/>
      <c r="O48" s="78"/>
    </row>
    <row r="49" spans="1:15" ht="20.25" x14ac:dyDescent="0.25">
      <c r="A49" s="98"/>
      <c r="B49" s="98"/>
      <c r="C49" s="100"/>
      <c r="D49" s="100"/>
      <c r="E49" s="78"/>
      <c r="F49" s="78"/>
      <c r="G49" s="78"/>
      <c r="H49" s="78"/>
      <c r="I49" s="78"/>
      <c r="J49" s="78"/>
      <c r="K49" s="78"/>
      <c r="L49" s="78"/>
      <c r="M49" s="78"/>
      <c r="N49" s="78"/>
      <c r="O49" s="78"/>
    </row>
    <row r="50" spans="1:15" ht="20.25" x14ac:dyDescent="0.25">
      <c r="A50" s="98"/>
      <c r="B50" s="98"/>
      <c r="C50" s="100"/>
      <c r="D50" s="100"/>
      <c r="E50" s="78"/>
      <c r="F50" s="78"/>
      <c r="G50" s="78"/>
      <c r="H50" s="78"/>
      <c r="I50" s="78"/>
      <c r="J50" s="78"/>
      <c r="K50" s="78"/>
      <c r="L50" s="78"/>
      <c r="M50" s="78"/>
      <c r="N50" s="78"/>
      <c r="O50" s="78"/>
    </row>
    <row r="51" spans="1:15" ht="20.25" x14ac:dyDescent="0.25">
      <c r="A51" s="98"/>
      <c r="B51" s="98"/>
      <c r="C51" s="100"/>
      <c r="D51" s="100"/>
      <c r="E51" s="78"/>
      <c r="F51" s="78"/>
      <c r="G51" s="78"/>
      <c r="H51" s="78"/>
      <c r="I51" s="78"/>
      <c r="J51" s="78"/>
      <c r="K51" s="78"/>
      <c r="L51" s="78"/>
      <c r="M51" s="78"/>
      <c r="N51" s="78"/>
      <c r="O51" s="78"/>
    </row>
    <row r="52" spans="1:15" ht="20.25" x14ac:dyDescent="0.25">
      <c r="A52" s="98"/>
      <c r="B52" s="21"/>
      <c r="C52" s="29"/>
      <c r="D52" s="29"/>
    </row>
    <row r="53" spans="1:15" ht="20.25" x14ac:dyDescent="0.25">
      <c r="A53" s="98"/>
      <c r="B53" s="21"/>
      <c r="C53" s="29"/>
      <c r="D53" s="29"/>
    </row>
    <row r="54" spans="1:15" ht="20.25" x14ac:dyDescent="0.25">
      <c r="A54" s="98"/>
      <c r="B54" s="21"/>
      <c r="C54" s="29"/>
      <c r="D54" s="29"/>
    </row>
    <row r="55" spans="1:15" ht="20.25" x14ac:dyDescent="0.25">
      <c r="A55" s="98"/>
      <c r="B55" s="21"/>
      <c r="C55" s="29"/>
      <c r="D55" s="29"/>
    </row>
    <row r="56" spans="1:15" ht="20.25" x14ac:dyDescent="0.25">
      <c r="A56" s="98"/>
      <c r="B56" s="21"/>
      <c r="C56" s="29"/>
      <c r="D56" s="29"/>
    </row>
    <row r="57" spans="1:15" ht="20.25" x14ac:dyDescent="0.25">
      <c r="A57" s="98"/>
      <c r="B57" s="21"/>
      <c r="C57" s="29"/>
      <c r="D57" s="29"/>
    </row>
    <row r="58" spans="1:15" ht="20.25" x14ac:dyDescent="0.25">
      <c r="A58" s="98"/>
      <c r="B58" s="21"/>
      <c r="C58" s="29"/>
      <c r="D58" s="29"/>
    </row>
    <row r="59" spans="1:15" ht="20.25" x14ac:dyDescent="0.25">
      <c r="A59" s="98"/>
      <c r="B59" s="21"/>
      <c r="C59" s="29"/>
      <c r="D59" s="29"/>
    </row>
    <row r="60" spans="1:15" ht="20.25" x14ac:dyDescent="0.25">
      <c r="A60" s="98"/>
      <c r="B60" s="21"/>
      <c r="C60" s="29"/>
      <c r="D60" s="29"/>
    </row>
    <row r="61" spans="1:15" ht="20.25" x14ac:dyDescent="0.25">
      <c r="A61" s="98"/>
      <c r="B61" s="21"/>
      <c r="C61" s="29"/>
      <c r="D61" s="29"/>
    </row>
    <row r="62" spans="1:15" ht="20.25" x14ac:dyDescent="0.25">
      <c r="A62" s="98"/>
      <c r="B62" s="21"/>
      <c r="C62" s="29"/>
      <c r="D62" s="29"/>
    </row>
    <row r="63" spans="1:15" ht="20.25" x14ac:dyDescent="0.25">
      <c r="A63" s="98"/>
      <c r="B63" s="21"/>
      <c r="C63" s="29"/>
      <c r="D63" s="29"/>
    </row>
    <row r="64" spans="1:15" ht="20.25" x14ac:dyDescent="0.25">
      <c r="A64" s="98"/>
      <c r="B64" s="21"/>
      <c r="C64" s="29"/>
      <c r="D64" s="29"/>
    </row>
    <row r="65" spans="1:4" ht="20.25" x14ac:dyDescent="0.25">
      <c r="A65" s="98"/>
      <c r="B65" s="21"/>
      <c r="C65" s="29"/>
      <c r="D65" s="29"/>
    </row>
    <row r="66" spans="1:4" ht="20.25" x14ac:dyDescent="0.25">
      <c r="A66" s="98"/>
      <c r="B66" s="21"/>
      <c r="C66" s="29"/>
      <c r="D66" s="29"/>
    </row>
    <row r="67" spans="1:4" ht="20.25" x14ac:dyDescent="0.25">
      <c r="A67" s="98"/>
      <c r="B67" s="21"/>
      <c r="C67" s="29"/>
      <c r="D67" s="29"/>
    </row>
    <row r="68" spans="1:4" ht="20.25" x14ac:dyDescent="0.25">
      <c r="A68" s="98"/>
      <c r="B68" s="21"/>
      <c r="C68" s="29"/>
      <c r="D68" s="29"/>
    </row>
    <row r="69" spans="1:4" ht="20.25" x14ac:dyDescent="0.25">
      <c r="A69" s="98"/>
      <c r="B69" s="21"/>
      <c r="C69" s="29"/>
      <c r="D69" s="29"/>
    </row>
    <row r="70" spans="1:4" ht="20.25" x14ac:dyDescent="0.25">
      <c r="A70" s="98"/>
      <c r="B70" s="21"/>
      <c r="C70" s="29"/>
      <c r="D70" s="29"/>
    </row>
    <row r="71" spans="1:4" ht="20.25" x14ac:dyDescent="0.25">
      <c r="A71" s="98"/>
      <c r="B71" s="21"/>
      <c r="C71" s="29"/>
      <c r="D71" s="29"/>
    </row>
    <row r="72" spans="1:4" ht="20.25" x14ac:dyDescent="0.25">
      <c r="A72" s="98"/>
      <c r="B72" s="21"/>
      <c r="C72" s="29"/>
      <c r="D72" s="29"/>
    </row>
    <row r="73" spans="1:4" ht="20.25" x14ac:dyDescent="0.25">
      <c r="A73" s="98"/>
      <c r="B73" s="21"/>
      <c r="C73" s="29"/>
      <c r="D73" s="29"/>
    </row>
    <row r="74" spans="1:4" ht="20.25" x14ac:dyDescent="0.25">
      <c r="A74" s="98"/>
      <c r="B74" s="21"/>
      <c r="C74" s="29"/>
      <c r="D74" s="29"/>
    </row>
    <row r="75" spans="1:4" ht="20.25" x14ac:dyDescent="0.25">
      <c r="A75" s="98"/>
      <c r="B75" s="21"/>
      <c r="C75" s="29"/>
      <c r="D75" s="29"/>
    </row>
    <row r="76" spans="1:4" ht="20.25" x14ac:dyDescent="0.25">
      <c r="A76" s="98"/>
      <c r="B76" s="21"/>
      <c r="C76" s="29"/>
      <c r="D76" s="29"/>
    </row>
    <row r="77" spans="1:4" ht="20.25" x14ac:dyDescent="0.25">
      <c r="A77" s="98"/>
      <c r="B77" s="21"/>
      <c r="C77" s="29"/>
      <c r="D77" s="29"/>
    </row>
    <row r="78" spans="1:4" ht="20.25" x14ac:dyDescent="0.25">
      <c r="A78" s="98"/>
      <c r="B78" s="21"/>
      <c r="C78" s="29"/>
      <c r="D78" s="29"/>
    </row>
    <row r="79" spans="1:4" ht="20.25" x14ac:dyDescent="0.25">
      <c r="A79" s="98"/>
      <c r="B79" s="21"/>
      <c r="C79" s="29"/>
      <c r="D79" s="29"/>
    </row>
    <row r="80" spans="1:4" ht="20.25" x14ac:dyDescent="0.25">
      <c r="A80" s="98"/>
      <c r="B80" s="21"/>
      <c r="C80" s="29"/>
      <c r="D80" s="29"/>
    </row>
    <row r="81" spans="1:4" ht="20.25" x14ac:dyDescent="0.25">
      <c r="A81" s="98"/>
      <c r="B81" s="21"/>
      <c r="C81" s="29"/>
      <c r="D81" s="29"/>
    </row>
    <row r="82" spans="1:4" ht="20.25" x14ac:dyDescent="0.25">
      <c r="A82" s="98"/>
      <c r="B82" s="21"/>
      <c r="C82" s="29"/>
      <c r="D82" s="29"/>
    </row>
    <row r="83" spans="1:4" ht="20.25" x14ac:dyDescent="0.25">
      <c r="A83" s="98"/>
      <c r="B83" s="21"/>
      <c r="C83" s="29"/>
      <c r="D83" s="29"/>
    </row>
    <row r="84" spans="1:4" ht="20.25" x14ac:dyDescent="0.25">
      <c r="A84" s="98"/>
      <c r="B84" s="21"/>
      <c r="C84" s="29"/>
      <c r="D84" s="29"/>
    </row>
    <row r="85" spans="1:4" ht="20.25" x14ac:dyDescent="0.25">
      <c r="A85" s="98"/>
      <c r="B85" s="21"/>
      <c r="C85" s="29"/>
      <c r="D85" s="29"/>
    </row>
    <row r="86" spans="1:4" ht="20.25" x14ac:dyDescent="0.25">
      <c r="A86" s="98"/>
      <c r="B86" s="21"/>
      <c r="C86" s="29"/>
      <c r="D86" s="29"/>
    </row>
    <row r="87" spans="1:4" ht="20.25" x14ac:dyDescent="0.25">
      <c r="A87" s="98"/>
      <c r="B87" s="21"/>
      <c r="C87" s="29"/>
      <c r="D87" s="29"/>
    </row>
    <row r="88" spans="1:4" ht="20.25" x14ac:dyDescent="0.25">
      <c r="A88" s="98"/>
      <c r="B88" s="21"/>
      <c r="C88" s="29"/>
      <c r="D88" s="29"/>
    </row>
    <row r="89" spans="1:4" ht="20.25" x14ac:dyDescent="0.25">
      <c r="A89" s="98"/>
      <c r="B89" s="21"/>
      <c r="C89" s="29"/>
      <c r="D89" s="29"/>
    </row>
    <row r="90" spans="1:4" ht="20.25" x14ac:dyDescent="0.25">
      <c r="A90" s="98"/>
      <c r="B90" s="21"/>
      <c r="C90" s="29"/>
      <c r="D90" s="29"/>
    </row>
    <row r="91" spans="1:4" ht="20.25" x14ac:dyDescent="0.25">
      <c r="A91" s="98"/>
      <c r="B91" s="21"/>
      <c r="C91" s="29"/>
      <c r="D91" s="29"/>
    </row>
    <row r="92" spans="1:4" ht="20.25" x14ac:dyDescent="0.25">
      <c r="A92" s="98"/>
      <c r="B92" s="21"/>
      <c r="C92" s="29"/>
      <c r="D92" s="29"/>
    </row>
    <row r="93" spans="1:4" ht="20.25" x14ac:dyDescent="0.25">
      <c r="A93" s="98"/>
      <c r="B93" s="21"/>
      <c r="C93" s="29"/>
      <c r="D93" s="29"/>
    </row>
    <row r="94" spans="1:4" ht="20.25" x14ac:dyDescent="0.25">
      <c r="A94" s="98"/>
      <c r="B94" s="21"/>
      <c r="C94" s="29"/>
      <c r="D94" s="29"/>
    </row>
    <row r="95" spans="1:4" ht="20.25" x14ac:dyDescent="0.25">
      <c r="A95" s="98"/>
      <c r="B95" s="21"/>
      <c r="C95" s="29"/>
      <c r="D95" s="29"/>
    </row>
    <row r="96" spans="1:4" ht="20.25" x14ac:dyDescent="0.25">
      <c r="A96" s="98"/>
      <c r="B96" s="21"/>
      <c r="C96" s="29"/>
      <c r="D96" s="29"/>
    </row>
    <row r="97" spans="1:4" ht="20.25" x14ac:dyDescent="0.25">
      <c r="A97" s="98"/>
      <c r="B97" s="21"/>
      <c r="C97" s="29"/>
      <c r="D97" s="29"/>
    </row>
    <row r="98" spans="1:4" ht="20.25" x14ac:dyDescent="0.25">
      <c r="A98" s="98"/>
      <c r="B98" s="21"/>
      <c r="C98" s="29"/>
      <c r="D98" s="29"/>
    </row>
    <row r="99" spans="1:4" ht="20.25" x14ac:dyDescent="0.25">
      <c r="A99" s="98"/>
      <c r="B99" s="21"/>
      <c r="C99" s="29"/>
      <c r="D99" s="29"/>
    </row>
    <row r="100" spans="1:4" ht="20.25" x14ac:dyDescent="0.25">
      <c r="A100" s="98"/>
      <c r="B100" s="21"/>
      <c r="C100" s="29"/>
      <c r="D100" s="29"/>
    </row>
    <row r="101" spans="1:4" ht="20.25" x14ac:dyDescent="0.25">
      <c r="A101" s="98"/>
      <c r="B101" s="21"/>
      <c r="C101" s="29"/>
      <c r="D101" s="29"/>
    </row>
    <row r="102" spans="1:4" ht="20.25" x14ac:dyDescent="0.25">
      <c r="A102" s="98"/>
      <c r="B102" s="21"/>
      <c r="C102" s="29"/>
      <c r="D102" s="29"/>
    </row>
    <row r="103" spans="1:4" ht="20.25" x14ac:dyDescent="0.25">
      <c r="A103" s="98"/>
      <c r="B103" s="21"/>
      <c r="C103" s="29"/>
      <c r="D103" s="29"/>
    </row>
    <row r="104" spans="1:4" ht="20.25" x14ac:dyDescent="0.25">
      <c r="A104" s="98"/>
      <c r="B104" s="21"/>
      <c r="C104" s="29"/>
      <c r="D104" s="29"/>
    </row>
    <row r="105" spans="1:4" ht="20.25" x14ac:dyDescent="0.25">
      <c r="A105" s="98"/>
      <c r="B105" s="21"/>
      <c r="C105" s="29"/>
      <c r="D105" s="29"/>
    </row>
    <row r="106" spans="1:4" ht="20.25" x14ac:dyDescent="0.25">
      <c r="A106" s="98"/>
      <c r="B106" s="21"/>
      <c r="C106" s="29"/>
      <c r="D106" s="29"/>
    </row>
    <row r="107" spans="1:4" ht="20.25" x14ac:dyDescent="0.25">
      <c r="A107" s="98"/>
      <c r="B107" s="21"/>
      <c r="C107" s="29"/>
      <c r="D107" s="29"/>
    </row>
    <row r="108" spans="1:4" ht="20.25" x14ac:dyDescent="0.25">
      <c r="A108" s="98"/>
      <c r="B108" s="21"/>
      <c r="C108" s="29"/>
      <c r="D108" s="29"/>
    </row>
    <row r="109" spans="1:4" ht="20.25" x14ac:dyDescent="0.25">
      <c r="A109" s="98"/>
      <c r="B109" s="21"/>
      <c r="C109" s="29"/>
      <c r="D109" s="29"/>
    </row>
    <row r="110" spans="1:4" ht="20.25" x14ac:dyDescent="0.25">
      <c r="A110" s="98"/>
      <c r="B110" s="21"/>
      <c r="C110" s="29"/>
      <c r="D110" s="29"/>
    </row>
    <row r="111" spans="1:4" ht="20.25" x14ac:dyDescent="0.25">
      <c r="A111" s="98"/>
      <c r="B111" s="21"/>
      <c r="C111" s="29"/>
      <c r="D111" s="29"/>
    </row>
    <row r="112" spans="1:4" ht="20.25" x14ac:dyDescent="0.25">
      <c r="A112" s="98"/>
      <c r="B112" s="21"/>
      <c r="C112" s="29"/>
      <c r="D112" s="29"/>
    </row>
    <row r="113" spans="1:4" ht="20.25" x14ac:dyDescent="0.25">
      <c r="A113" s="98"/>
      <c r="B113" s="21"/>
      <c r="C113" s="29"/>
      <c r="D113" s="29"/>
    </row>
    <row r="114" spans="1:4" ht="20.25" x14ac:dyDescent="0.25">
      <c r="A114" s="98"/>
      <c r="B114" s="21"/>
      <c r="C114" s="29"/>
      <c r="D114" s="29"/>
    </row>
    <row r="115" spans="1:4" ht="20.25" x14ac:dyDescent="0.25">
      <c r="A115" s="98"/>
      <c r="B115" s="21"/>
      <c r="C115" s="29"/>
      <c r="D115" s="29"/>
    </row>
    <row r="116" spans="1:4" ht="20.25" x14ac:dyDescent="0.25">
      <c r="A116" s="98"/>
      <c r="B116" s="21"/>
      <c r="C116" s="29"/>
      <c r="D116" s="29"/>
    </row>
    <row r="117" spans="1:4" ht="20.25" x14ac:dyDescent="0.25">
      <c r="A117" s="98"/>
      <c r="B117" s="21"/>
      <c r="C117" s="29"/>
      <c r="D117" s="29"/>
    </row>
    <row r="118" spans="1:4" ht="20.25" x14ac:dyDescent="0.25">
      <c r="A118" s="98"/>
      <c r="B118" s="21"/>
      <c r="C118" s="29"/>
      <c r="D118" s="29"/>
    </row>
    <row r="119" spans="1:4" ht="20.25" x14ac:dyDescent="0.25">
      <c r="A119" s="98"/>
      <c r="B119" s="21"/>
      <c r="C119" s="29"/>
      <c r="D119" s="29"/>
    </row>
    <row r="120" spans="1:4" ht="20.25" x14ac:dyDescent="0.25">
      <c r="A120" s="98"/>
      <c r="B120" s="21"/>
      <c r="C120" s="29"/>
      <c r="D120" s="29"/>
    </row>
    <row r="121" spans="1:4" ht="20.25" x14ac:dyDescent="0.25">
      <c r="A121" s="98"/>
      <c r="B121" s="21"/>
      <c r="C121" s="29"/>
      <c r="D121" s="29"/>
    </row>
    <row r="122" spans="1:4" ht="20.25" x14ac:dyDescent="0.25">
      <c r="A122" s="98"/>
      <c r="B122" s="21"/>
      <c r="C122" s="29"/>
      <c r="D122" s="29"/>
    </row>
    <row r="123" spans="1:4" ht="20.25" x14ac:dyDescent="0.25">
      <c r="A123" s="98"/>
      <c r="B123" s="21"/>
      <c r="C123" s="29"/>
      <c r="D123" s="29"/>
    </row>
    <row r="124" spans="1:4" ht="20.25" x14ac:dyDescent="0.25">
      <c r="A124" s="98"/>
      <c r="B124" s="21"/>
      <c r="C124" s="29"/>
      <c r="D124" s="29"/>
    </row>
    <row r="125" spans="1:4" ht="20.25" x14ac:dyDescent="0.25">
      <c r="A125" s="98"/>
      <c r="B125" s="21"/>
      <c r="C125" s="29"/>
      <c r="D125" s="29"/>
    </row>
    <row r="126" spans="1:4" ht="20.25" x14ac:dyDescent="0.25">
      <c r="A126" s="98"/>
      <c r="B126" s="21"/>
      <c r="C126" s="29"/>
      <c r="D126" s="29"/>
    </row>
    <row r="127" spans="1:4" ht="20.25" x14ac:dyDescent="0.25">
      <c r="A127" s="98"/>
      <c r="B127" s="21"/>
      <c r="C127" s="29"/>
      <c r="D127" s="29"/>
    </row>
    <row r="128" spans="1:4" ht="20.25" x14ac:dyDescent="0.25">
      <c r="A128" s="98"/>
      <c r="B128" s="21"/>
      <c r="C128" s="29"/>
      <c r="D128" s="29"/>
    </row>
    <row r="129" spans="1:4" ht="20.25" x14ac:dyDescent="0.25">
      <c r="A129" s="98"/>
      <c r="B129" s="21"/>
      <c r="C129" s="29"/>
      <c r="D129" s="29"/>
    </row>
    <row r="130" spans="1:4" ht="20.25" x14ac:dyDescent="0.25">
      <c r="A130" s="98"/>
      <c r="B130" s="21"/>
      <c r="C130" s="29"/>
      <c r="D130" s="29"/>
    </row>
    <row r="131" spans="1:4" ht="20.25" x14ac:dyDescent="0.25">
      <c r="A131" s="98"/>
      <c r="B131" s="21"/>
      <c r="C131" s="29"/>
      <c r="D131" s="29"/>
    </row>
    <row r="132" spans="1:4" ht="20.25" x14ac:dyDescent="0.25">
      <c r="A132" s="98"/>
      <c r="B132" s="21"/>
      <c r="C132" s="29"/>
      <c r="D132" s="29"/>
    </row>
    <row r="133" spans="1:4" ht="20.25" x14ac:dyDescent="0.25">
      <c r="A133" s="98"/>
      <c r="B133" s="21"/>
      <c r="C133" s="29"/>
      <c r="D133" s="29"/>
    </row>
    <row r="134" spans="1:4" ht="20.25" x14ac:dyDescent="0.25">
      <c r="A134" s="98"/>
      <c r="B134" s="21"/>
      <c r="C134" s="29"/>
      <c r="D134" s="29"/>
    </row>
    <row r="135" spans="1:4" ht="20.25" x14ac:dyDescent="0.25">
      <c r="A135" s="98"/>
      <c r="B135" s="21"/>
      <c r="C135" s="29"/>
      <c r="D135" s="29"/>
    </row>
    <row r="136" spans="1:4" ht="20.25" x14ac:dyDescent="0.25">
      <c r="A136" s="98"/>
      <c r="B136" s="21"/>
      <c r="C136" s="29"/>
      <c r="D136" s="29"/>
    </row>
    <row r="137" spans="1:4" ht="20.25" x14ac:dyDescent="0.25">
      <c r="A137" s="98"/>
      <c r="B137" s="21"/>
      <c r="C137" s="29"/>
      <c r="D137" s="29"/>
    </row>
    <row r="138" spans="1:4" ht="20.25" x14ac:dyDescent="0.25">
      <c r="A138" s="98"/>
      <c r="B138" s="21"/>
      <c r="C138" s="29"/>
      <c r="D138" s="29"/>
    </row>
    <row r="139" spans="1:4" ht="20.25" x14ac:dyDescent="0.25">
      <c r="A139" s="98"/>
      <c r="B139" s="21"/>
      <c r="C139" s="29"/>
      <c r="D139" s="29"/>
    </row>
    <row r="140" spans="1:4" ht="20.25" x14ac:dyDescent="0.25">
      <c r="A140" s="98"/>
      <c r="B140" s="21"/>
      <c r="C140" s="29"/>
      <c r="D140" s="29"/>
    </row>
    <row r="141" spans="1:4" ht="20.25" x14ac:dyDescent="0.25">
      <c r="A141" s="98"/>
      <c r="B141" s="21"/>
      <c r="C141" s="29"/>
      <c r="D141" s="29"/>
    </row>
    <row r="142" spans="1:4" ht="20.25" x14ac:dyDescent="0.25">
      <c r="A142" s="98"/>
      <c r="B142" s="21"/>
      <c r="C142" s="29"/>
      <c r="D142" s="29"/>
    </row>
    <row r="143" spans="1:4" ht="20.25" x14ac:dyDescent="0.25">
      <c r="A143" s="98"/>
      <c r="B143" s="21"/>
      <c r="C143" s="29"/>
      <c r="D143" s="29"/>
    </row>
    <row r="144" spans="1:4" ht="20.25" x14ac:dyDescent="0.25">
      <c r="A144" s="98"/>
      <c r="B144" s="21"/>
      <c r="C144" s="29"/>
      <c r="D144" s="29"/>
    </row>
    <row r="145" spans="1:4" ht="20.25" x14ac:dyDescent="0.25">
      <c r="A145" s="98"/>
      <c r="B145" s="21"/>
      <c r="C145" s="29"/>
      <c r="D145" s="29"/>
    </row>
    <row r="146" spans="1:4" ht="20.25" x14ac:dyDescent="0.25">
      <c r="A146" s="98"/>
      <c r="B146" s="21"/>
      <c r="C146" s="29"/>
      <c r="D146" s="29"/>
    </row>
    <row r="147" spans="1:4" ht="20.25" x14ac:dyDescent="0.25">
      <c r="A147" s="98"/>
      <c r="B147" s="21"/>
      <c r="C147" s="29"/>
      <c r="D147" s="29"/>
    </row>
    <row r="148" spans="1:4" ht="20.25" x14ac:dyDescent="0.25">
      <c r="A148" s="98"/>
      <c r="B148" s="21"/>
      <c r="C148" s="29"/>
      <c r="D148" s="29"/>
    </row>
    <row r="149" spans="1:4" ht="20.25" x14ac:dyDescent="0.25">
      <c r="A149" s="98"/>
      <c r="B149" s="21"/>
      <c r="C149" s="29"/>
      <c r="D149" s="29"/>
    </row>
    <row r="150" spans="1:4" ht="20.25" x14ac:dyDescent="0.25">
      <c r="A150" s="98"/>
      <c r="B150" s="21"/>
      <c r="C150" s="29"/>
      <c r="D150" s="29"/>
    </row>
    <row r="151" spans="1:4" ht="20.25" x14ac:dyDescent="0.25">
      <c r="A151" s="98"/>
      <c r="B151" s="21"/>
      <c r="C151" s="29"/>
      <c r="D151" s="29"/>
    </row>
    <row r="152" spans="1:4" ht="20.25" x14ac:dyDescent="0.25">
      <c r="A152" s="98"/>
      <c r="B152" s="21"/>
      <c r="C152" s="29"/>
      <c r="D152" s="29"/>
    </row>
    <row r="153" spans="1:4" ht="20.25" x14ac:dyDescent="0.25">
      <c r="A153" s="98"/>
      <c r="B153" s="21"/>
      <c r="C153" s="29"/>
      <c r="D153" s="29"/>
    </row>
    <row r="154" spans="1:4" ht="20.25" x14ac:dyDescent="0.25">
      <c r="A154" s="98"/>
      <c r="B154" s="21"/>
      <c r="C154" s="29"/>
      <c r="D154" s="29"/>
    </row>
    <row r="155" spans="1:4" ht="20.25" x14ac:dyDescent="0.25">
      <c r="A155" s="98"/>
      <c r="B155" s="21"/>
      <c r="C155" s="29"/>
      <c r="D155" s="29"/>
    </row>
    <row r="156" spans="1:4" ht="20.25" x14ac:dyDescent="0.25">
      <c r="A156" s="98"/>
      <c r="B156" s="21"/>
      <c r="C156" s="29"/>
      <c r="D156" s="29"/>
    </row>
    <row r="157" spans="1:4" ht="20.25" x14ac:dyDescent="0.25">
      <c r="A157" s="98"/>
      <c r="B157" s="21"/>
      <c r="C157" s="29"/>
      <c r="D157" s="29"/>
    </row>
    <row r="158" spans="1:4" ht="20.25" x14ac:dyDescent="0.25">
      <c r="A158" s="98"/>
      <c r="B158" s="21"/>
      <c r="C158" s="29"/>
      <c r="D158" s="29"/>
    </row>
    <row r="159" spans="1:4" ht="20.25" x14ac:dyDescent="0.25">
      <c r="A159" s="98"/>
      <c r="B159" s="21"/>
      <c r="C159" s="29"/>
      <c r="D159" s="29"/>
    </row>
    <row r="160" spans="1:4" ht="20.25" x14ac:dyDescent="0.25">
      <c r="A160" s="98"/>
      <c r="B160" s="21"/>
      <c r="C160" s="29"/>
      <c r="D160" s="29"/>
    </row>
    <row r="161" spans="1:4" ht="20.25" x14ac:dyDescent="0.25">
      <c r="A161" s="98"/>
      <c r="B161" s="21"/>
      <c r="C161" s="29"/>
      <c r="D161" s="29"/>
    </row>
    <row r="162" spans="1:4" ht="20.25" x14ac:dyDescent="0.25">
      <c r="A162" s="98"/>
      <c r="B162" s="21"/>
      <c r="C162" s="29"/>
      <c r="D162" s="29"/>
    </row>
    <row r="163" spans="1:4" ht="20.25" x14ac:dyDescent="0.25">
      <c r="A163" s="98"/>
      <c r="B163" s="21"/>
      <c r="C163" s="29"/>
      <c r="D163" s="29"/>
    </row>
    <row r="164" spans="1:4" ht="20.25" x14ac:dyDescent="0.25">
      <c r="A164" s="98"/>
      <c r="B164" s="21"/>
      <c r="C164" s="29"/>
      <c r="D164" s="29"/>
    </row>
    <row r="165" spans="1:4" ht="20.25" x14ac:dyDescent="0.25">
      <c r="A165" s="98"/>
      <c r="B165" s="21"/>
      <c r="C165" s="29"/>
      <c r="D165" s="29"/>
    </row>
    <row r="166" spans="1:4" ht="20.25" x14ac:dyDescent="0.25">
      <c r="A166" s="98"/>
      <c r="B166" s="21"/>
      <c r="C166" s="29"/>
      <c r="D166" s="29"/>
    </row>
    <row r="167" spans="1:4" ht="20.25" x14ac:dyDescent="0.25">
      <c r="A167" s="98"/>
      <c r="B167" s="21"/>
      <c r="C167" s="29"/>
      <c r="D167" s="29"/>
    </row>
    <row r="168" spans="1:4" ht="20.25" x14ac:dyDescent="0.25">
      <c r="A168" s="98"/>
      <c r="B168" s="21"/>
      <c r="C168" s="29"/>
      <c r="D168" s="29"/>
    </row>
    <row r="169" spans="1:4" ht="20.25" x14ac:dyDescent="0.25">
      <c r="A169" s="98"/>
      <c r="B169" s="21"/>
      <c r="C169" s="29"/>
      <c r="D169" s="29"/>
    </row>
    <row r="170" spans="1:4" ht="20.25" x14ac:dyDescent="0.25">
      <c r="A170" s="98"/>
      <c r="B170" s="21"/>
      <c r="C170" s="29"/>
      <c r="D170" s="29"/>
    </row>
    <row r="171" spans="1:4" ht="20.25" x14ac:dyDescent="0.25">
      <c r="A171" s="98"/>
      <c r="B171" s="21"/>
      <c r="C171" s="29"/>
      <c r="D171" s="29"/>
    </row>
    <row r="172" spans="1:4" ht="20.25" x14ac:dyDescent="0.25">
      <c r="A172" s="98"/>
      <c r="B172" s="21"/>
      <c r="C172" s="29"/>
      <c r="D172" s="29"/>
    </row>
    <row r="173" spans="1:4" ht="20.25" x14ac:dyDescent="0.25">
      <c r="A173" s="98"/>
      <c r="B173" s="21"/>
      <c r="C173" s="29"/>
      <c r="D173" s="29"/>
    </row>
    <row r="174" spans="1:4" ht="20.25" x14ac:dyDescent="0.25">
      <c r="A174" s="98"/>
      <c r="B174" s="21"/>
      <c r="C174" s="29"/>
      <c r="D174" s="29"/>
    </row>
    <row r="175" spans="1:4" ht="20.25" x14ac:dyDescent="0.25">
      <c r="A175" s="98"/>
      <c r="B175" s="21"/>
      <c r="C175" s="29"/>
      <c r="D175" s="29"/>
    </row>
    <row r="176" spans="1:4" ht="20.25" x14ac:dyDescent="0.25">
      <c r="A176" s="98"/>
      <c r="B176" s="21"/>
      <c r="C176" s="29"/>
      <c r="D176" s="29"/>
    </row>
    <row r="177" spans="1:4" ht="20.25" x14ac:dyDescent="0.25">
      <c r="A177" s="98"/>
      <c r="B177" s="21"/>
      <c r="C177" s="29"/>
      <c r="D177" s="29"/>
    </row>
    <row r="178" spans="1:4" ht="20.25" x14ac:dyDescent="0.25">
      <c r="A178" s="98"/>
      <c r="B178" s="21"/>
      <c r="C178" s="29"/>
      <c r="D178" s="29"/>
    </row>
    <row r="179" spans="1:4" ht="20.25" x14ac:dyDescent="0.25">
      <c r="A179" s="98"/>
      <c r="B179" s="21"/>
      <c r="C179" s="29"/>
      <c r="D179" s="29"/>
    </row>
    <row r="180" spans="1:4" ht="20.25" x14ac:dyDescent="0.25">
      <c r="A180" s="98"/>
      <c r="B180" s="21"/>
      <c r="C180" s="29"/>
      <c r="D180" s="29"/>
    </row>
    <row r="181" spans="1:4" ht="20.25" x14ac:dyDescent="0.25">
      <c r="A181" s="98"/>
      <c r="B181" s="21"/>
      <c r="C181" s="29"/>
      <c r="D181" s="29"/>
    </row>
    <row r="182" spans="1:4" ht="20.25" x14ac:dyDescent="0.25">
      <c r="A182" s="98"/>
      <c r="B182" s="21"/>
      <c r="C182" s="29"/>
      <c r="D182" s="29"/>
    </row>
    <row r="183" spans="1:4" ht="20.25" x14ac:dyDescent="0.25">
      <c r="A183" s="98"/>
      <c r="B183" s="21"/>
      <c r="C183" s="29"/>
      <c r="D183" s="29"/>
    </row>
    <row r="184" spans="1:4" ht="20.25" x14ac:dyDescent="0.25">
      <c r="A184" s="98"/>
      <c r="B184" s="21"/>
      <c r="C184" s="29"/>
      <c r="D184" s="29"/>
    </row>
    <row r="185" spans="1:4" ht="20.25" x14ac:dyDescent="0.25">
      <c r="A185" s="98"/>
      <c r="B185" s="21"/>
      <c r="C185" s="29"/>
      <c r="D185" s="29"/>
    </row>
    <row r="186" spans="1:4" ht="20.25" x14ac:dyDescent="0.25">
      <c r="A186" s="98"/>
      <c r="B186" s="21"/>
      <c r="C186" s="29"/>
      <c r="D186" s="29"/>
    </row>
    <row r="187" spans="1:4" ht="20.25" x14ac:dyDescent="0.25">
      <c r="A187" s="98"/>
      <c r="B187" s="21"/>
      <c r="C187" s="29"/>
      <c r="D187" s="29"/>
    </row>
    <row r="188" spans="1:4" ht="20.25" x14ac:dyDescent="0.25">
      <c r="A188" s="98"/>
      <c r="B188" s="21"/>
      <c r="C188" s="29"/>
      <c r="D188" s="29"/>
    </row>
    <row r="189" spans="1:4" ht="20.25" x14ac:dyDescent="0.25">
      <c r="A189" s="98"/>
      <c r="B189" s="21"/>
      <c r="C189" s="29"/>
      <c r="D189" s="29"/>
    </row>
    <row r="190" spans="1:4" ht="20.25" x14ac:dyDescent="0.25">
      <c r="A190" s="98"/>
      <c r="B190" s="21"/>
      <c r="C190" s="29"/>
      <c r="D190" s="29"/>
    </row>
    <row r="191" spans="1:4" ht="20.25" x14ac:dyDescent="0.25">
      <c r="A191" s="98"/>
      <c r="B191" s="21"/>
      <c r="C191" s="29"/>
      <c r="D191" s="29"/>
    </row>
    <row r="192" spans="1:4" ht="20.25" x14ac:dyDescent="0.25">
      <c r="A192" s="98"/>
      <c r="B192" s="21"/>
      <c r="C192" s="29"/>
      <c r="D192" s="29"/>
    </row>
    <row r="193" spans="1:4" ht="20.25" x14ac:dyDescent="0.25">
      <c r="A193" s="98"/>
      <c r="B193" s="21"/>
      <c r="C193" s="29"/>
      <c r="D193" s="29"/>
    </row>
    <row r="194" spans="1:4" ht="20.25" x14ac:dyDescent="0.25">
      <c r="A194" s="98"/>
      <c r="B194" s="21"/>
      <c r="C194" s="29"/>
      <c r="D194" s="29"/>
    </row>
    <row r="195" spans="1:4" ht="20.25" x14ac:dyDescent="0.25">
      <c r="A195" s="98"/>
      <c r="B195" s="21"/>
      <c r="C195" s="29"/>
      <c r="D195" s="29"/>
    </row>
    <row r="196" spans="1:4" ht="20.25" x14ac:dyDescent="0.25">
      <c r="A196" s="98"/>
      <c r="B196" s="21"/>
      <c r="C196" s="29"/>
      <c r="D196" s="29"/>
    </row>
    <row r="197" spans="1:4" ht="20.25" x14ac:dyDescent="0.25">
      <c r="A197" s="98"/>
      <c r="B197" s="21"/>
      <c r="C197" s="29"/>
      <c r="D197" s="29"/>
    </row>
    <row r="198" spans="1:4" ht="20.25" x14ac:dyDescent="0.25">
      <c r="A198" s="98"/>
      <c r="B198" s="21"/>
      <c r="C198" s="29"/>
      <c r="D198" s="29"/>
    </row>
    <row r="199" spans="1:4" ht="20.25" x14ac:dyDescent="0.25">
      <c r="A199" s="98"/>
      <c r="B199" s="21"/>
      <c r="C199" s="29"/>
      <c r="D199" s="29"/>
    </row>
    <row r="200" spans="1:4" ht="20.25" x14ac:dyDescent="0.25">
      <c r="A200" s="98"/>
      <c r="B200" s="21"/>
      <c r="C200" s="29"/>
      <c r="D200" s="29"/>
    </row>
    <row r="201" spans="1:4" ht="20.25" x14ac:dyDescent="0.25">
      <c r="A201" s="98"/>
      <c r="B201" s="21"/>
      <c r="C201" s="29"/>
      <c r="D201" s="29"/>
    </row>
    <row r="202" spans="1:4" ht="20.25" x14ac:dyDescent="0.25">
      <c r="A202" s="98"/>
      <c r="B202" s="21"/>
      <c r="C202" s="29"/>
      <c r="D202" s="29"/>
    </row>
    <row r="203" spans="1:4" ht="20.25" x14ac:dyDescent="0.25">
      <c r="A203" s="98"/>
      <c r="B203" s="21"/>
      <c r="C203" s="29"/>
      <c r="D203" s="29"/>
    </row>
    <row r="204" spans="1:4" ht="20.25" x14ac:dyDescent="0.25">
      <c r="A204" s="98"/>
      <c r="B204" s="21"/>
      <c r="C204" s="29"/>
      <c r="D204" s="29"/>
    </row>
    <row r="205" spans="1:4" ht="20.25" x14ac:dyDescent="0.25">
      <c r="A205" s="98"/>
      <c r="B205" s="21"/>
      <c r="C205" s="29"/>
      <c r="D205" s="29"/>
    </row>
    <row r="206" spans="1:4" ht="20.25" x14ac:dyDescent="0.25">
      <c r="A206" s="98"/>
      <c r="B206" s="21"/>
      <c r="C206" s="29"/>
      <c r="D206" s="29"/>
    </row>
    <row r="207" spans="1:4" ht="20.25" x14ac:dyDescent="0.25">
      <c r="A207" s="98"/>
      <c r="B207" s="21"/>
      <c r="C207" s="29"/>
      <c r="D207" s="29"/>
    </row>
    <row r="208" spans="1:4" x14ac:dyDescent="0.25">
      <c r="A208" s="78"/>
      <c r="B208" s="21"/>
      <c r="C208" s="21"/>
      <c r="D208" s="21"/>
    </row>
    <row r="209" spans="1:8" ht="20.25" x14ac:dyDescent="0.25">
      <c r="A209" s="78"/>
      <c r="B209" s="25" t="s">
        <v>82</v>
      </c>
      <c r="C209" s="25" t="s">
        <v>127</v>
      </c>
      <c r="D209" s="28" t="s">
        <v>82</v>
      </c>
      <c r="E209" s="28" t="s">
        <v>127</v>
      </c>
    </row>
    <row r="210" spans="1:8" ht="21" x14ac:dyDescent="0.35">
      <c r="A210" s="78"/>
      <c r="B210" s="26" t="s">
        <v>84</v>
      </c>
      <c r="C210" s="26" t="s">
        <v>53</v>
      </c>
      <c r="D210" t="s">
        <v>84</v>
      </c>
      <c r="F210" t="str">
        <f>IF(NOT(ISBLANK(D210)),D210,IF(NOT(ISBLANK(E210)),"     "&amp;E210,FALSE))</f>
        <v>Afectación Económica o presupuestal</v>
      </c>
      <c r="G210" t="s">
        <v>84</v>
      </c>
      <c r="H210" t="str">
        <f ca="1">IF(NOT(ISERROR(MATCH(G210,_xlfn.ANCHORARRAY(B221),0))),F223&amp;"Por favor no seleccionar los criterios de impacto",G210)</f>
        <v>Afectación Económica o presupuestal</v>
      </c>
    </row>
    <row r="211" spans="1:8" ht="21" x14ac:dyDescent="0.35">
      <c r="A211" s="78"/>
      <c r="B211" s="26" t="s">
        <v>84</v>
      </c>
      <c r="C211" s="26" t="s">
        <v>87</v>
      </c>
      <c r="E211" t="s">
        <v>53</v>
      </c>
      <c r="F211" t="str">
        <f t="shared" ref="F211:F221" si="0">IF(NOT(ISBLANK(D211)),D211,IF(NOT(ISBLANK(E211)),"     "&amp;E211,FALSE))</f>
        <v xml:space="preserve">     Afectación menor a 10 SMLMV .</v>
      </c>
    </row>
    <row r="212" spans="1:8" ht="21" x14ac:dyDescent="0.35">
      <c r="A212" s="78"/>
      <c r="B212" s="26" t="s">
        <v>84</v>
      </c>
      <c r="C212" s="26" t="s">
        <v>88</v>
      </c>
      <c r="E212" t="s">
        <v>87</v>
      </c>
      <c r="F212" t="str">
        <f t="shared" si="0"/>
        <v xml:space="preserve">     Entre 10 y 50 SMLMV </v>
      </c>
    </row>
    <row r="213" spans="1:8" ht="21" x14ac:dyDescent="0.35">
      <c r="A213" s="78"/>
      <c r="B213" s="26" t="s">
        <v>84</v>
      </c>
      <c r="C213" s="26" t="s">
        <v>89</v>
      </c>
      <c r="E213" t="s">
        <v>88</v>
      </c>
      <c r="F213" t="str">
        <f t="shared" si="0"/>
        <v xml:space="preserve">     Entre 50 y 100 SMLMV </v>
      </c>
    </row>
    <row r="214" spans="1:8" ht="21" x14ac:dyDescent="0.35">
      <c r="A214" s="78"/>
      <c r="B214" s="26" t="s">
        <v>84</v>
      </c>
      <c r="C214" s="26" t="s">
        <v>90</v>
      </c>
      <c r="E214" t="s">
        <v>89</v>
      </c>
      <c r="F214" t="str">
        <f t="shared" si="0"/>
        <v xml:space="preserve">     Entre 100 y 500 SMLMV </v>
      </c>
    </row>
    <row r="215" spans="1:8" ht="21" x14ac:dyDescent="0.35">
      <c r="A215" s="78"/>
      <c r="B215" s="26" t="s">
        <v>52</v>
      </c>
      <c r="C215" s="26" t="s">
        <v>91</v>
      </c>
      <c r="E215" t="s">
        <v>90</v>
      </c>
      <c r="F215" t="str">
        <f t="shared" si="0"/>
        <v xml:space="preserve">     Mayor a 500 SMLMV </v>
      </c>
    </row>
    <row r="216" spans="1:8" ht="21" x14ac:dyDescent="0.35">
      <c r="A216" s="78"/>
      <c r="B216" s="26" t="s">
        <v>52</v>
      </c>
      <c r="C216" s="26" t="s">
        <v>220</v>
      </c>
      <c r="D216" t="s">
        <v>52</v>
      </c>
      <c r="F216" t="str">
        <f t="shared" si="0"/>
        <v>Pérdida Reputacional</v>
      </c>
    </row>
    <row r="217" spans="1:8" ht="21" x14ac:dyDescent="0.35">
      <c r="A217" s="78"/>
      <c r="B217" s="26" t="s">
        <v>52</v>
      </c>
      <c r="C217" s="26" t="s">
        <v>92</v>
      </c>
      <c r="E217" t="s">
        <v>91</v>
      </c>
      <c r="F217" t="str">
        <f t="shared" si="0"/>
        <v xml:space="preserve">     El riesgo afecta la imagen de alguna área de la organización</v>
      </c>
    </row>
    <row r="218" spans="1:8" ht="21" x14ac:dyDescent="0.35">
      <c r="A218" s="78"/>
      <c r="B218" s="26" t="s">
        <v>52</v>
      </c>
      <c r="C218" s="26" t="s">
        <v>221</v>
      </c>
      <c r="E218" t="s">
        <v>220</v>
      </c>
      <c r="F218" t="str">
        <f t="shared" si="0"/>
        <v xml:space="preserve">     El riesgo afecta la imagen de la entidad internamente, de conocimiento general, nivel interno, de junta directiva y accionistas y/o de proveedores</v>
      </c>
    </row>
    <row r="219" spans="1:8" ht="21" x14ac:dyDescent="0.35">
      <c r="A219" s="78"/>
      <c r="B219" s="26" t="s">
        <v>52</v>
      </c>
      <c r="C219" s="26" t="s">
        <v>110</v>
      </c>
      <c r="E219" t="s">
        <v>92</v>
      </c>
      <c r="F219" t="str">
        <f t="shared" si="0"/>
        <v xml:space="preserve">     El riesgo afecta la imagen de la entidad con algunos usuarios de relevancia frente al logro de los objetivos</v>
      </c>
    </row>
    <row r="220" spans="1:8" x14ac:dyDescent="0.25">
      <c r="A220" s="78"/>
      <c r="B220" s="27"/>
      <c r="C220" s="27"/>
      <c r="E220" t="s">
        <v>221</v>
      </c>
      <c r="F220" t="str">
        <f t="shared" si="0"/>
        <v xml:space="preserve">     El riesgo afecta la imagen de  la entidad con efecto publicitario sostenido a nivel de sector administrativo, nivel departamental o municipal</v>
      </c>
    </row>
    <row r="221" spans="1:8" x14ac:dyDescent="0.25">
      <c r="A221" s="78"/>
      <c r="B221" s="27" t="e" cm="1">
        <f t="array" aca="1" ref="B221:B223" ca="1">_xlfn.UNIQUE(Tabla1[[#All],[Criterios]])</f>
        <v>#NAME?</v>
      </c>
      <c r="C221" s="27"/>
      <c r="E221" t="s">
        <v>110</v>
      </c>
      <c r="F221" t="str">
        <f t="shared" si="0"/>
        <v xml:space="preserve">     El riesgo afecta la imagen de la entidad a nivel nacional, con efecto publicitarios sostenible a nivel país</v>
      </c>
    </row>
    <row r="222" spans="1:8" x14ac:dyDescent="0.25">
      <c r="A222" s="78"/>
      <c r="B222" s="27" t="e">
        <f ca="1"/>
        <v>#NAME?</v>
      </c>
      <c r="C222" s="27"/>
    </row>
    <row r="223" spans="1:8" x14ac:dyDescent="0.25">
      <c r="B223" s="27" t="e">
        <f ca="1"/>
        <v>#NAME?</v>
      </c>
      <c r="C223" s="27"/>
      <c r="F223" s="30" t="s">
        <v>129</v>
      </c>
    </row>
    <row r="224" spans="1:8" x14ac:dyDescent="0.25">
      <c r="B224" s="20"/>
      <c r="C224" s="20"/>
      <c r="F224" s="30" t="s">
        <v>130</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5" sqref="D5"/>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355" t="s">
        <v>73</v>
      </c>
      <c r="C1" s="356"/>
      <c r="D1" s="356"/>
      <c r="E1" s="356"/>
      <c r="F1" s="357"/>
    </row>
    <row r="2" spans="2:6" ht="16.5" thickBot="1" x14ac:dyDescent="0.3">
      <c r="B2" s="84"/>
      <c r="C2" s="84"/>
      <c r="D2" s="84"/>
      <c r="E2" s="84"/>
      <c r="F2" s="84"/>
    </row>
    <row r="3" spans="2:6" ht="16.5" thickBot="1" x14ac:dyDescent="0.25">
      <c r="B3" s="359" t="s">
        <v>59</v>
      </c>
      <c r="C3" s="360"/>
      <c r="D3" s="360"/>
      <c r="E3" s="96" t="s">
        <v>60</v>
      </c>
      <c r="F3" s="97" t="s">
        <v>61</v>
      </c>
    </row>
    <row r="4" spans="2:6" ht="31.5" x14ac:dyDescent="0.2">
      <c r="B4" s="361" t="s">
        <v>62</v>
      </c>
      <c r="C4" s="363" t="s">
        <v>13</v>
      </c>
      <c r="D4" s="85" t="s">
        <v>14</v>
      </c>
      <c r="E4" s="86" t="s">
        <v>63</v>
      </c>
      <c r="F4" s="87">
        <v>0.25</v>
      </c>
    </row>
    <row r="5" spans="2:6" ht="47.25" x14ac:dyDescent="0.2">
      <c r="B5" s="362"/>
      <c r="C5" s="364"/>
      <c r="D5" s="88" t="s">
        <v>15</v>
      </c>
      <c r="E5" s="89" t="s">
        <v>64</v>
      </c>
      <c r="F5" s="90">
        <v>0.15</v>
      </c>
    </row>
    <row r="6" spans="2:6" ht="47.25" x14ac:dyDescent="0.2">
      <c r="B6" s="362"/>
      <c r="C6" s="364"/>
      <c r="D6" s="88" t="s">
        <v>16</v>
      </c>
      <c r="E6" s="89" t="s">
        <v>65</v>
      </c>
      <c r="F6" s="90">
        <v>0.1</v>
      </c>
    </row>
    <row r="7" spans="2:6" ht="63" x14ac:dyDescent="0.2">
      <c r="B7" s="362"/>
      <c r="C7" s="364" t="s">
        <v>17</v>
      </c>
      <c r="D7" s="88" t="s">
        <v>10</v>
      </c>
      <c r="E7" s="89" t="s">
        <v>66</v>
      </c>
      <c r="F7" s="90">
        <v>0.25</v>
      </c>
    </row>
    <row r="8" spans="2:6" ht="31.5" x14ac:dyDescent="0.2">
      <c r="B8" s="362"/>
      <c r="C8" s="364"/>
      <c r="D8" s="88" t="s">
        <v>9</v>
      </c>
      <c r="E8" s="89" t="s">
        <v>67</v>
      </c>
      <c r="F8" s="90">
        <v>0.15</v>
      </c>
    </row>
    <row r="9" spans="2:6" ht="47.25" x14ac:dyDescent="0.2">
      <c r="B9" s="362" t="s">
        <v>143</v>
      </c>
      <c r="C9" s="364" t="s">
        <v>18</v>
      </c>
      <c r="D9" s="88" t="s">
        <v>19</v>
      </c>
      <c r="E9" s="89" t="s">
        <v>68</v>
      </c>
      <c r="F9" s="91" t="s">
        <v>69</v>
      </c>
    </row>
    <row r="10" spans="2:6" ht="63" x14ac:dyDescent="0.2">
      <c r="B10" s="362"/>
      <c r="C10" s="364"/>
      <c r="D10" s="88" t="s">
        <v>20</v>
      </c>
      <c r="E10" s="89" t="s">
        <v>70</v>
      </c>
      <c r="F10" s="91" t="s">
        <v>69</v>
      </c>
    </row>
    <row r="11" spans="2:6" ht="47.25" x14ac:dyDescent="0.2">
      <c r="B11" s="362"/>
      <c r="C11" s="364" t="s">
        <v>21</v>
      </c>
      <c r="D11" s="88" t="s">
        <v>22</v>
      </c>
      <c r="E11" s="89" t="s">
        <v>71</v>
      </c>
      <c r="F11" s="91" t="s">
        <v>69</v>
      </c>
    </row>
    <row r="12" spans="2:6" ht="47.25" x14ac:dyDescent="0.2">
      <c r="B12" s="362"/>
      <c r="C12" s="364"/>
      <c r="D12" s="88" t="s">
        <v>23</v>
      </c>
      <c r="E12" s="89" t="s">
        <v>72</v>
      </c>
      <c r="F12" s="91" t="s">
        <v>69</v>
      </c>
    </row>
    <row r="13" spans="2:6" ht="31.5" x14ac:dyDescent="0.2">
      <c r="B13" s="362"/>
      <c r="C13" s="364" t="s">
        <v>24</v>
      </c>
      <c r="D13" s="88" t="s">
        <v>111</v>
      </c>
      <c r="E13" s="89" t="s">
        <v>114</v>
      </c>
      <c r="F13" s="91" t="s">
        <v>69</v>
      </c>
    </row>
    <row r="14" spans="2:6" ht="32.25" thickBot="1" x14ac:dyDescent="0.25">
      <c r="B14" s="365"/>
      <c r="C14" s="366"/>
      <c r="D14" s="92" t="s">
        <v>112</v>
      </c>
      <c r="E14" s="93" t="s">
        <v>113</v>
      </c>
      <c r="F14" s="94" t="s">
        <v>69</v>
      </c>
    </row>
    <row r="15" spans="2:6" ht="49.5" customHeight="1" x14ac:dyDescent="0.2">
      <c r="B15" s="358" t="s">
        <v>140</v>
      </c>
      <c r="C15" s="358"/>
      <c r="D15" s="358"/>
      <c r="E15" s="358"/>
      <c r="F15" s="358"/>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8"/>
  <sheetViews>
    <sheetView workbookViewId="0">
      <selection activeCell="I20" sqref="I20"/>
    </sheetView>
  </sheetViews>
  <sheetFormatPr baseColWidth="10" defaultColWidth="10.7109375" defaultRowHeight="15" x14ac:dyDescent="0.25"/>
  <sheetData>
    <row r="2" spans="2:5" x14ac:dyDescent="0.25">
      <c r="B2" t="s">
        <v>31</v>
      </c>
      <c r="E2" t="s">
        <v>118</v>
      </c>
    </row>
    <row r="3" spans="2:5" x14ac:dyDescent="0.25">
      <c r="B3" t="s">
        <v>32</v>
      </c>
      <c r="E3" t="s">
        <v>117</v>
      </c>
    </row>
    <row r="4" spans="2:5" x14ac:dyDescent="0.25">
      <c r="B4" t="s">
        <v>202</v>
      </c>
      <c r="E4" t="s">
        <v>119</v>
      </c>
    </row>
    <row r="5" spans="2:5" x14ac:dyDescent="0.25">
      <c r="B5" t="s">
        <v>203</v>
      </c>
    </row>
    <row r="8" spans="2:5" x14ac:dyDescent="0.25">
      <c r="B8" t="s">
        <v>214</v>
      </c>
    </row>
    <row r="9" spans="2:5" x14ac:dyDescent="0.25">
      <c r="B9" t="s">
        <v>35</v>
      </c>
    </row>
    <row r="10" spans="2:5" x14ac:dyDescent="0.25">
      <c r="B10" t="s">
        <v>36</v>
      </c>
    </row>
    <row r="13" spans="2:5" x14ac:dyDescent="0.25">
      <c r="B13" t="s">
        <v>201</v>
      </c>
    </row>
    <row r="14" spans="2:5" x14ac:dyDescent="0.25">
      <c r="B14" t="s">
        <v>213</v>
      </c>
    </row>
    <row r="15" spans="2:5" x14ac:dyDescent="0.25">
      <c r="B15" t="s">
        <v>215</v>
      </c>
    </row>
    <row r="16" spans="2:5" x14ac:dyDescent="0.25">
      <c r="B16" t="s">
        <v>200</v>
      </c>
    </row>
    <row r="17" spans="2:2" x14ac:dyDescent="0.25">
      <c r="B17" t="s">
        <v>216</v>
      </c>
    </row>
    <row r="18" spans="2:2" x14ac:dyDescent="0.25">
      <c r="B18" t="s">
        <v>204</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7" customWidth="1"/>
    <col min="2" max="16384" width="11.42578125" style="7"/>
  </cols>
  <sheetData>
    <row r="3" spans="1:1" x14ac:dyDescent="0.2">
      <c r="A3" s="8" t="s">
        <v>14</v>
      </c>
    </row>
    <row r="4" spans="1:1" x14ac:dyDescent="0.2">
      <c r="A4" s="8" t="s">
        <v>15</v>
      </c>
    </row>
    <row r="5" spans="1:1" x14ac:dyDescent="0.2">
      <c r="A5" s="8" t="s">
        <v>16</v>
      </c>
    </row>
    <row r="6" spans="1:1" x14ac:dyDescent="0.2">
      <c r="A6" s="8" t="s">
        <v>10</v>
      </c>
    </row>
    <row r="7" spans="1:1" x14ac:dyDescent="0.2">
      <c r="A7" s="8" t="s">
        <v>9</v>
      </c>
    </row>
    <row r="8" spans="1:1" x14ac:dyDescent="0.2">
      <c r="A8" s="8" t="s">
        <v>19</v>
      </c>
    </row>
    <row r="9" spans="1:1" x14ac:dyDescent="0.2">
      <c r="A9" s="8" t="s">
        <v>20</v>
      </c>
    </row>
    <row r="10" spans="1:1" x14ac:dyDescent="0.2">
      <c r="A10" s="8" t="s">
        <v>22</v>
      </c>
    </row>
    <row r="11" spans="1:1" x14ac:dyDescent="0.2">
      <c r="A11" s="8" t="s">
        <v>23</v>
      </c>
    </row>
    <row r="12" spans="1:1" x14ac:dyDescent="0.2">
      <c r="A12" s="8" t="s">
        <v>25</v>
      </c>
    </row>
    <row r="13" spans="1:1" x14ac:dyDescent="0.2">
      <c r="A13" s="8" t="s">
        <v>26</v>
      </c>
    </row>
    <row r="14" spans="1:1" x14ac:dyDescent="0.2">
      <c r="A14" s="8" t="s">
        <v>27</v>
      </c>
    </row>
    <row r="16" spans="1:1" x14ac:dyDescent="0.2">
      <c r="A16" s="8" t="s">
        <v>30</v>
      </c>
    </row>
    <row r="17" spans="1:1" x14ac:dyDescent="0.2">
      <c r="A17" s="8" t="s">
        <v>31</v>
      </c>
    </row>
    <row r="18" spans="1:1" x14ac:dyDescent="0.2">
      <c r="A18" s="8" t="s">
        <v>32</v>
      </c>
    </row>
    <row r="20" spans="1:1" x14ac:dyDescent="0.2">
      <c r="A20" s="8" t="s">
        <v>35</v>
      </c>
    </row>
    <row r="21" spans="1:1" x14ac:dyDescent="0.2">
      <c r="A21" s="8"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RICARDO VELEZ DAZA</cp:lastModifiedBy>
  <cp:lastPrinted>2020-05-13T01:12:22Z</cp:lastPrinted>
  <dcterms:created xsi:type="dcterms:W3CDTF">2020-03-24T23:12:47Z</dcterms:created>
  <dcterms:modified xsi:type="dcterms:W3CDTF">2025-03-13T15:04:09Z</dcterms:modified>
</cp:coreProperties>
</file>